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idad6\Desktop\Gestion documental\Archivos Codificados\Presupuesto\FORMATOS\"/>
    </mc:Choice>
  </mc:AlternateContent>
  <bookViews>
    <workbookView xWindow="0" yWindow="0" windowWidth="21600" windowHeight="9030"/>
  </bookViews>
  <sheets>
    <sheet name="PAA avance y seguim.20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2" i="1" l="1"/>
  <c r="M42" i="1"/>
  <c r="M41" i="1" s="1"/>
  <c r="L42" i="1"/>
  <c r="L41" i="1" s="1"/>
  <c r="K42" i="1"/>
  <c r="K41" i="1" s="1"/>
  <c r="J42" i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P41" i="1"/>
  <c r="J41" i="1"/>
  <c r="C41" i="1"/>
  <c r="G39" i="1"/>
  <c r="E39" i="1"/>
  <c r="P38" i="1"/>
  <c r="J38" i="1"/>
  <c r="G38" i="1"/>
  <c r="N37" i="1"/>
  <c r="K36" i="1"/>
  <c r="K35" i="1" s="1"/>
  <c r="J36" i="1"/>
  <c r="H36" i="1"/>
  <c r="H35" i="1" s="1"/>
  <c r="E36" i="1"/>
  <c r="P35" i="1"/>
  <c r="M35" i="1"/>
  <c r="L35" i="1"/>
  <c r="I35" i="1"/>
  <c r="F35" i="1"/>
  <c r="D35" i="1"/>
  <c r="C35" i="1"/>
  <c r="M34" i="1"/>
  <c r="M29" i="1" s="1"/>
  <c r="J34" i="1"/>
  <c r="I34" i="1"/>
  <c r="I29" i="1" s="1"/>
  <c r="H34" i="1"/>
  <c r="G34" i="1"/>
  <c r="G29" i="1" s="1"/>
  <c r="E34" i="1"/>
  <c r="E29" i="1" s="1"/>
  <c r="N33" i="1"/>
  <c r="K32" i="1"/>
  <c r="J32" i="1"/>
  <c r="H32" i="1"/>
  <c r="K31" i="1"/>
  <c r="J31" i="1"/>
  <c r="K30" i="1"/>
  <c r="J30" i="1"/>
  <c r="P29" i="1"/>
  <c r="L29" i="1"/>
  <c r="F29" i="1"/>
  <c r="D29" i="1"/>
  <c r="C29" i="1"/>
  <c r="N26" i="1"/>
  <c r="N25" i="1"/>
  <c r="N24" i="1"/>
  <c r="N23" i="1"/>
  <c r="M22" i="1"/>
  <c r="I22" i="1"/>
  <c r="I15" i="1" s="1"/>
  <c r="N21" i="1"/>
  <c r="K20" i="1"/>
  <c r="K19" i="1"/>
  <c r="N19" i="1" s="1"/>
  <c r="F18" i="1"/>
  <c r="N18" i="1" s="1"/>
  <c r="N17" i="1"/>
  <c r="F16" i="1"/>
  <c r="P15" i="1"/>
  <c r="M15" i="1"/>
  <c r="L15" i="1"/>
  <c r="J15" i="1"/>
  <c r="H15" i="1"/>
  <c r="G15" i="1"/>
  <c r="E15" i="1"/>
  <c r="D15" i="1"/>
  <c r="C15" i="1"/>
  <c r="K14" i="1"/>
  <c r="N14" i="1" s="1"/>
  <c r="K13" i="1"/>
  <c r="N12" i="1"/>
  <c r="J11" i="1"/>
  <c r="J9" i="1" s="1"/>
  <c r="F11" i="1"/>
  <c r="F10" i="1"/>
  <c r="N10" i="1" s="1"/>
  <c r="P9" i="1"/>
  <c r="M9" i="1"/>
  <c r="L9" i="1"/>
  <c r="L8" i="1" s="1"/>
  <c r="L7" i="1" s="1"/>
  <c r="I9" i="1"/>
  <c r="H9" i="1"/>
  <c r="G9" i="1"/>
  <c r="E9" i="1"/>
  <c r="E8" i="1" s="1"/>
  <c r="E7" i="1" s="1"/>
  <c r="D9" i="1"/>
  <c r="C9" i="1"/>
  <c r="P8" i="1" l="1"/>
  <c r="P7" i="1" s="1"/>
  <c r="Q7" i="1" s="1"/>
  <c r="D8" i="1"/>
  <c r="D7" i="1" s="1"/>
  <c r="M8" i="1"/>
  <c r="M7" i="1" s="1"/>
  <c r="K29" i="1"/>
  <c r="G35" i="1"/>
  <c r="G28" i="1" s="1"/>
  <c r="G6" i="1" s="1"/>
  <c r="G43" i="1" s="1"/>
  <c r="C28" i="1"/>
  <c r="K9" i="1"/>
  <c r="H29" i="1"/>
  <c r="H28" i="1" s="1"/>
  <c r="H6" i="1" s="1"/>
  <c r="H43" i="1" s="1"/>
  <c r="F28" i="1"/>
  <c r="L28" i="1"/>
  <c r="H8" i="1"/>
  <c r="H7" i="1" s="1"/>
  <c r="L6" i="1"/>
  <c r="L43" i="1" s="1"/>
  <c r="N38" i="1"/>
  <c r="J29" i="1"/>
  <c r="E35" i="1"/>
  <c r="E28" i="1" s="1"/>
  <c r="E6" i="1" s="1"/>
  <c r="E43" i="1" s="1"/>
  <c r="G8" i="1"/>
  <c r="G7" i="1" s="1"/>
  <c r="K15" i="1"/>
  <c r="N31" i="1"/>
  <c r="I28" i="1"/>
  <c r="K28" i="1"/>
  <c r="N32" i="1"/>
  <c r="N36" i="1"/>
  <c r="C8" i="1"/>
  <c r="C7" i="1" s="1"/>
  <c r="C6" i="1" s="1"/>
  <c r="C43" i="1" s="1"/>
  <c r="I8" i="1"/>
  <c r="I7" i="1" s="1"/>
  <c r="M28" i="1"/>
  <c r="M6" i="1" s="1"/>
  <c r="M43" i="1" s="1"/>
  <c r="J35" i="1"/>
  <c r="J8" i="1"/>
  <c r="J7" i="1" s="1"/>
  <c r="F15" i="1"/>
  <c r="P28" i="1"/>
  <c r="Q28" i="1" s="1"/>
  <c r="N34" i="1"/>
  <c r="N30" i="1"/>
  <c r="N13" i="1"/>
  <c r="F9" i="1"/>
  <c r="N11" i="1"/>
  <c r="N22" i="1"/>
  <c r="D28" i="1"/>
  <c r="D6" i="1" s="1"/>
  <c r="D43" i="1" s="1"/>
  <c r="N16" i="1"/>
  <c r="N20" i="1"/>
  <c r="N39" i="1"/>
  <c r="N42" i="1"/>
  <c r="N9" i="1" l="1"/>
  <c r="P6" i="1"/>
  <c r="P43" i="1" s="1"/>
  <c r="K8" i="1"/>
  <c r="K7" i="1" s="1"/>
  <c r="K6" i="1" s="1"/>
  <c r="K43" i="1" s="1"/>
  <c r="I6" i="1"/>
  <c r="I43" i="1" s="1"/>
  <c r="N35" i="1"/>
  <c r="J28" i="1"/>
  <c r="J6" i="1" s="1"/>
  <c r="J43" i="1" s="1"/>
  <c r="F8" i="1"/>
  <c r="F7" i="1" s="1"/>
  <c r="F6" i="1" s="1"/>
  <c r="F43" i="1" s="1"/>
  <c r="N29" i="1"/>
  <c r="Q6" i="1"/>
  <c r="N41" i="1"/>
  <c r="R42" i="1"/>
  <c r="T42" i="1" s="1"/>
  <c r="N15" i="1"/>
  <c r="N8" i="1" l="1"/>
  <c r="N7" i="1" s="1"/>
  <c r="R7" i="1" s="1"/>
  <c r="T16" i="1" s="1"/>
  <c r="N28" i="1"/>
  <c r="R28" i="1" s="1"/>
  <c r="T32" i="1" s="1"/>
  <c r="N6" i="1" l="1"/>
  <c r="N43" i="1" l="1"/>
  <c r="R6" i="1"/>
  <c r="T6" i="1" l="1"/>
  <c r="R43" i="1"/>
  <c r="N44" i="1"/>
  <c r="N45" i="1"/>
</calcChain>
</file>

<file path=xl/sharedStrings.xml><?xml version="1.0" encoding="utf-8"?>
<sst xmlns="http://schemas.openxmlformats.org/spreadsheetml/2006/main" count="98" uniqueCount="93">
  <si>
    <t>CÓDIGO</t>
  </si>
  <si>
    <t>DENOMINACION DEL RUBRO PRESUPUESTAL</t>
  </si>
  <si>
    <t>ACUERDO 036 de 21/12/2021 PAA 2022</t>
  </si>
  <si>
    <t>ACDO 06_2022 Modif. 7 abril 2022</t>
  </si>
  <si>
    <t>ACDO 07_2022 Modif. 7 abril 2022</t>
  </si>
  <si>
    <t>ACDO 15_2022 Modif. 10 junio 2022</t>
  </si>
  <si>
    <t>ACDO 22_2022 Modif. 28 julio 2022</t>
  </si>
  <si>
    <t>ACDO 24_2022 Modif. 16 septie 2022</t>
  </si>
  <si>
    <t>ACDO 25_2022 Modif. 16 septie 2022</t>
  </si>
  <si>
    <t>ACDO 29_2022 Modif. 3 novie 2022</t>
  </si>
  <si>
    <t>ACDO 33_2022 Modif. 24 novie 2022</t>
  </si>
  <si>
    <t>ACDO 38_2022 Modif. 6 dicie 2022</t>
  </si>
  <si>
    <t>ACDO 041_2022 Modif. 19 dicie 2022</t>
  </si>
  <si>
    <t>TOTAL   2.022</t>
  </si>
  <si>
    <t>2</t>
  </si>
  <si>
    <t>GASTOS</t>
  </si>
  <si>
    <t>AVANCE EN EJECUCION TOTAL DEL GASTO</t>
  </si>
  <si>
    <t>2.1</t>
  </si>
  <si>
    <t>GASTOS DE FUNCIONAMIENTO</t>
  </si>
  <si>
    <t>2.1.2</t>
  </si>
  <si>
    <t>ADQUISICION DE BIENES Y SERVICIOS</t>
  </si>
  <si>
    <t>2.1.2.02.01</t>
  </si>
  <si>
    <t>Materiales y suministros</t>
  </si>
  <si>
    <t>2.1.2.01.01.003.06.01</t>
  </si>
  <si>
    <t>COMPRA DE EQUIPO E INSTRUM. MED, ODONT. Y LAB.</t>
  </si>
  <si>
    <t>2.1.2.01.01.003.07.01</t>
  </si>
  <si>
    <t>COMPRA DE EQUIPO</t>
  </si>
  <si>
    <t>2.1.2.02.01.003.01</t>
  </si>
  <si>
    <t>MATERIALES Y SUMINISTROS</t>
  </si>
  <si>
    <t>2.1.2.02.01.003.02</t>
  </si>
  <si>
    <t>IMPRESOS Y PUBLICACIONES</t>
  </si>
  <si>
    <t>2.1.2.02.01.004.01</t>
  </si>
  <si>
    <t>MANTENIMIENTO HOSPITALARIO</t>
  </si>
  <si>
    <t>2.1.2.02.02</t>
  </si>
  <si>
    <t>Adquisición de servicios</t>
  </si>
  <si>
    <t>2.1.2.02.02.006.01</t>
  </si>
  <si>
    <t>COMUNICACIONES Y TRANSPORTE</t>
  </si>
  <si>
    <t>AVANCE EN EJECUCION GASTO FUNCIONAM</t>
  </si>
  <si>
    <t>2.1.2.02.02.006.02</t>
  </si>
  <si>
    <t>SERVICIOS  PÚBLICOS</t>
  </si>
  <si>
    <t>2.1.2.02.02.007.01</t>
  </si>
  <si>
    <t>SEGUROS</t>
  </si>
  <si>
    <t>2.1.2.02.02.007.02</t>
  </si>
  <si>
    <t>ARRENDAMIENTOS</t>
  </si>
  <si>
    <t>2.1.2.02.02.008.01</t>
  </si>
  <si>
    <t>REMUNERACIÓN SERVICIOS TÉCNICOS ADMINISTRATIVOS</t>
  </si>
  <si>
    <t>2.1.2.02.02.008.02</t>
  </si>
  <si>
    <t>HONORARIOS</t>
  </si>
  <si>
    <t>2.1.2.02.02.008.03</t>
  </si>
  <si>
    <t>VIGILANCIA Y ASEO</t>
  </si>
  <si>
    <t>2.1.2.02.02.009.01</t>
  </si>
  <si>
    <t>CAPACITACIÓN</t>
  </si>
  <si>
    <t>BIENESTAR SOCIAL</t>
  </si>
  <si>
    <t>SEGURIDAD Y SALUD EN EL TRABAJO</t>
  </si>
  <si>
    <t>SISTEMA GARANTIA Y CALIDAD</t>
  </si>
  <si>
    <t>2.4</t>
  </si>
  <si>
    <t>GASTOS DE OPERACION COMERCIAL</t>
  </si>
  <si>
    <t>2.4.5.01</t>
  </si>
  <si>
    <t>2.4.5.01.02</t>
  </si>
  <si>
    <t>ALIMENTACIÓN</t>
  </si>
  <si>
    <t>2.4.5.01.03.01</t>
  </si>
  <si>
    <t>MEDICAMENTOS</t>
  </si>
  <si>
    <t>2.4.5.01.03.02</t>
  </si>
  <si>
    <t>MATERIAL MÉDICO QUIRÚRGICO</t>
  </si>
  <si>
    <t>AVANCE EN EJECUCION GASTO OPERACIÓN</t>
  </si>
  <si>
    <t>2.4.5.01.03.03</t>
  </si>
  <si>
    <t>MATERIAL PARA ODONTOLOGÍA</t>
  </si>
  <si>
    <t>2.4.5.01.04.01</t>
  </si>
  <si>
    <t>MANTENIMIENTO HOSPITALARIO INFRAESTRUCTURA</t>
  </si>
  <si>
    <t>2.4.5.02</t>
  </si>
  <si>
    <t>ADQUISICION DE SERVICIOS</t>
  </si>
  <si>
    <t>2.4.5.02.09.01</t>
  </si>
  <si>
    <t>REMUNERACIÓN SERVIC.TÉCNICOS ASISTENCIALES MISIO</t>
  </si>
  <si>
    <t>2.4.5.02.09.02</t>
  </si>
  <si>
    <t>REMUNERACIÓN SERVICIOS TÉCNICOS PIC DPTAL</t>
  </si>
  <si>
    <t>REMUNERACIÓN SERVICIOS TÉCNICOS PIC MUNICIPAL</t>
  </si>
  <si>
    <t>2.4.5.02.09.03</t>
  </si>
  <si>
    <t>COMPRA DE SERVICIOS A TERCEROS</t>
  </si>
  <si>
    <t>2.3</t>
  </si>
  <si>
    <t>INVERSION</t>
  </si>
  <si>
    <t>2.3.2.01.01.003.06</t>
  </si>
  <si>
    <t xml:space="preserve">  Dotacion Hospitalaria - adquis. Dispositivos médicos</t>
  </si>
  <si>
    <t>AVANCE EN EJECUCION GASTO INVERSION</t>
  </si>
  <si>
    <t>TOTAL PLAN ANUAL ADQUISICIONES 2.022:</t>
  </si>
  <si>
    <t>variación:</t>
  </si>
  <si>
    <t>EJECUCION DICIEMBRE 2022</t>
  </si>
  <si>
    <t>PLAN ANUAL DE ADQUISICIONES 2022</t>
  </si>
  <si>
    <t>CODIGO</t>
  </si>
  <si>
    <t>VERSIÓN</t>
  </si>
  <si>
    <t>VIGENCIA</t>
  </si>
  <si>
    <t>00</t>
  </si>
  <si>
    <t>PRE_FTO_01</t>
  </si>
  <si>
    <r>
      <rPr>
        <b/>
        <sz val="14"/>
        <color theme="1"/>
        <rFont val="Arial"/>
        <family val="2"/>
      </rPr>
      <t>PROCESO:</t>
    </r>
    <r>
      <rPr>
        <sz val="14"/>
        <color theme="1"/>
        <rFont val="Arial"/>
        <family val="2"/>
      </rPr>
      <t xml:space="preserve"> GESTION FINANCIERA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</si>
</sst>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theme="1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"/>
      <family val="2"/>
    </font>
    <font>
      <b/>
      <sz val="12"/>
      <color theme="1"/>
      <name val="Arial Narrow"/>
      <family val="2"/>
    </font>
    <font>
      <b/>
      <sz val="12"/>
      <color theme="4" tint="-0.499984740745262"/>
      <name val="Arial Narrow"/>
      <family val="2"/>
    </font>
    <font>
      <b/>
      <sz val="9"/>
      <color rgb="FFC00000"/>
      <name val="Arial Narrow"/>
      <family val="2"/>
    </font>
    <font>
      <b/>
      <sz val="16"/>
      <color theme="4" tint="-0.499984740745262"/>
      <name val="Arial Narrow"/>
      <family val="2"/>
    </font>
    <font>
      <b/>
      <sz val="9"/>
      <color theme="1"/>
      <name val="Arial"/>
      <family val="2"/>
    </font>
    <font>
      <b/>
      <sz val="16"/>
      <color rgb="FFC00000"/>
      <name val="Arial Narrow"/>
      <family val="2"/>
    </font>
    <font>
      <b/>
      <sz val="14"/>
      <color rgb="FFC00000"/>
      <name val="Arial Narrow"/>
      <family val="2"/>
    </font>
    <font>
      <b/>
      <sz val="12"/>
      <color rgb="FFC00000"/>
      <name val="Arial Narrow"/>
      <family val="2"/>
    </font>
    <font>
      <b/>
      <sz val="9"/>
      <color rgb="FFC00000"/>
      <name val="Arial"/>
      <family val="2"/>
    </font>
    <font>
      <b/>
      <sz val="11"/>
      <color theme="4" tint="-0.499984740745262"/>
      <name val="Arial"/>
      <family val="2"/>
    </font>
    <font>
      <b/>
      <sz val="11"/>
      <color rgb="FFC00000"/>
      <name val="Arial"/>
      <family val="2"/>
    </font>
    <font>
      <b/>
      <sz val="11"/>
      <name val="Arial Narrow"/>
      <family val="2"/>
    </font>
    <font>
      <b/>
      <sz val="9"/>
      <color theme="5" tint="-0.499984740745262"/>
      <name val="Arial"/>
      <family val="2"/>
    </font>
    <font>
      <b/>
      <sz val="11"/>
      <color theme="5" tint="-0.499984740745262"/>
      <name val="Arial Narrow"/>
      <family val="2"/>
    </font>
    <font>
      <b/>
      <sz val="11"/>
      <color theme="5" tint="-0.499984740745262"/>
      <name val="Arial"/>
      <family val="2"/>
    </font>
    <font>
      <sz val="11"/>
      <color theme="5" tint="-0.499984740745262"/>
      <name val="Arial"/>
      <family val="2"/>
    </font>
    <font>
      <sz val="11"/>
      <color theme="1"/>
      <name val="Arial"/>
      <family val="2"/>
    </font>
    <font>
      <sz val="11"/>
      <color theme="4" tint="-0.499984740745262"/>
      <name val="Arial"/>
      <family val="2"/>
    </font>
    <font>
      <sz val="12"/>
      <color theme="5" tint="-0.499984740745262"/>
      <name val="Arial Narrow"/>
      <family val="2"/>
    </font>
    <font>
      <sz val="9"/>
      <color theme="5" tint="-0.499984740745262"/>
      <name val="Arial Narrow"/>
      <family val="2"/>
    </font>
    <font>
      <sz val="11"/>
      <color theme="4" tint="-0.499984740745262"/>
      <name val="Arial Narrow"/>
      <family val="2"/>
    </font>
    <font>
      <sz val="9"/>
      <color rgb="FFC00000"/>
      <name val="Arial"/>
      <family val="2"/>
    </font>
    <font>
      <sz val="8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sz val="14"/>
      <color theme="4" tint="-0.499984740745262"/>
      <name val="Arial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2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 shrinkToFit="1"/>
    </xf>
    <xf numFmtId="3" fontId="4" fillId="2" borderId="0" xfId="0" applyNumberFormat="1" applyFont="1" applyFill="1" applyAlignment="1">
      <alignment vertical="center" shrinkToFit="1"/>
    </xf>
    <xf numFmtId="3" fontId="5" fillId="2" borderId="0" xfId="0" applyNumberFormat="1" applyFont="1" applyFill="1" applyAlignment="1">
      <alignment vertical="center" shrinkToFit="1"/>
    </xf>
    <xf numFmtId="3" fontId="10" fillId="2" borderId="0" xfId="0" applyNumberFormat="1" applyFont="1" applyFill="1" applyAlignment="1">
      <alignment horizontal="center" vertical="center" shrinkToFit="1"/>
    </xf>
    <xf numFmtId="3" fontId="4" fillId="2" borderId="0" xfId="0" applyNumberFormat="1" applyFont="1" applyFill="1" applyAlignment="1">
      <alignment horizontal="center" vertical="center" shrinkToFit="1"/>
    </xf>
    <xf numFmtId="0" fontId="12" fillId="0" borderId="7" xfId="0" applyFont="1" applyBorder="1" applyAlignment="1">
      <alignment shrinkToFit="1"/>
    </xf>
    <xf numFmtId="0" fontId="12" fillId="0" borderId="7" xfId="0" applyFont="1" applyBorder="1" applyAlignment="1">
      <alignment vertical="center" wrapText="1"/>
    </xf>
    <xf numFmtId="3" fontId="13" fillId="0" borderId="7" xfId="1" applyNumberFormat="1" applyFont="1" applyFill="1" applyBorder="1" applyAlignment="1">
      <alignment vertical="center"/>
    </xf>
    <xf numFmtId="3" fontId="13" fillId="0" borderId="7" xfId="1" applyNumberFormat="1" applyFont="1" applyFill="1" applyBorder="1" applyAlignment="1">
      <alignment vertical="center" shrinkToFit="1"/>
    </xf>
    <xf numFmtId="3" fontId="12" fillId="4" borderId="7" xfId="1" applyNumberFormat="1" applyFont="1" applyFill="1" applyBorder="1" applyAlignment="1">
      <alignment vertical="center" shrinkToFit="1"/>
    </xf>
    <xf numFmtId="3" fontId="14" fillId="2" borderId="1" xfId="0" applyNumberFormat="1" applyFont="1" applyFill="1" applyBorder="1" applyAlignment="1">
      <alignment vertical="center" shrinkToFit="1"/>
    </xf>
    <xf numFmtId="165" fontId="15" fillId="6" borderId="1" xfId="2" applyNumberFormat="1" applyFont="1" applyFill="1" applyBorder="1" applyAlignment="1">
      <alignment horizontal="center" vertical="center" shrinkToFit="1"/>
    </xf>
    <xf numFmtId="3" fontId="4" fillId="2" borderId="8" xfId="0" applyNumberFormat="1" applyFont="1" applyFill="1" applyBorder="1" applyAlignment="1">
      <alignment vertical="center" shrinkToFit="1"/>
    </xf>
    <xf numFmtId="165" fontId="16" fillId="2" borderId="0" xfId="2" applyNumberFormat="1" applyFont="1" applyFill="1" applyAlignment="1">
      <alignment horizontal="center" vertical="center" shrinkToFit="1"/>
    </xf>
    <xf numFmtId="0" fontId="17" fillId="3" borderId="9" xfId="0" applyFont="1" applyFill="1" applyBorder="1" applyAlignment="1">
      <alignment shrinkToFit="1"/>
    </xf>
    <xf numFmtId="0" fontId="13" fillId="3" borderId="10" xfId="0" applyFont="1" applyFill="1" applyBorder="1" applyAlignment="1">
      <alignment vertical="center" wrapText="1"/>
    </xf>
    <xf numFmtId="3" fontId="13" fillId="3" borderId="10" xfId="1" applyNumberFormat="1" applyFont="1" applyFill="1" applyBorder="1" applyAlignment="1">
      <alignment vertical="center"/>
    </xf>
    <xf numFmtId="3" fontId="13" fillId="3" borderId="10" xfId="1" applyNumberFormat="1" applyFont="1" applyFill="1" applyBorder="1" applyAlignment="1">
      <alignment vertical="center" shrinkToFit="1"/>
    </xf>
    <xf numFmtId="3" fontId="13" fillId="3" borderId="11" xfId="1" applyNumberFormat="1" applyFont="1" applyFill="1" applyBorder="1" applyAlignment="1">
      <alignment vertical="center" shrinkToFit="1"/>
    </xf>
    <xf numFmtId="3" fontId="14" fillId="2" borderId="0" xfId="0" applyNumberFormat="1" applyFont="1" applyFill="1" applyAlignment="1">
      <alignment vertical="center" shrinkToFit="1"/>
    </xf>
    <xf numFmtId="3" fontId="13" fillId="3" borderId="12" xfId="1" applyNumberFormat="1" applyFont="1" applyFill="1" applyBorder="1" applyAlignment="1">
      <alignment vertical="center"/>
    </xf>
    <xf numFmtId="0" fontId="19" fillId="4" borderId="15" xfId="0" applyFont="1" applyFill="1" applyBorder="1" applyAlignment="1">
      <alignment shrinkToFit="1"/>
    </xf>
    <xf numFmtId="3" fontId="20" fillId="4" borderId="15" xfId="0" applyNumberFormat="1" applyFont="1" applyFill="1" applyBorder="1" applyAlignment="1">
      <alignment shrinkToFit="1"/>
    </xf>
    <xf numFmtId="3" fontId="19" fillId="7" borderId="15" xfId="1" applyNumberFormat="1" applyFont="1" applyFill="1" applyBorder="1" applyAlignment="1">
      <alignment vertical="center"/>
    </xf>
    <xf numFmtId="3" fontId="19" fillId="7" borderId="15" xfId="1" applyNumberFormat="1" applyFont="1" applyFill="1" applyBorder="1" applyAlignment="1">
      <alignment vertical="center" shrinkToFit="1"/>
    </xf>
    <xf numFmtId="3" fontId="21" fillId="2" borderId="0" xfId="0" applyNumberFormat="1" applyFont="1" applyFill="1" applyAlignment="1">
      <alignment vertical="center" shrinkToFit="1"/>
    </xf>
    <xf numFmtId="3" fontId="20" fillId="2" borderId="0" xfId="0" applyNumberFormat="1" applyFont="1" applyFill="1" applyAlignment="1">
      <alignment vertical="center" shrinkToFit="1"/>
    </xf>
    <xf numFmtId="0" fontId="19" fillId="8" borderId="1" xfId="0" applyFont="1" applyFill="1" applyBorder="1" applyAlignment="1">
      <alignment shrinkToFit="1"/>
    </xf>
    <xf numFmtId="0" fontId="20" fillId="8" borderId="1" xfId="0" applyFont="1" applyFill="1" applyBorder="1" applyAlignment="1">
      <alignment shrinkToFit="1"/>
    </xf>
    <xf numFmtId="3" fontId="19" fillId="8" borderId="1" xfId="1" applyNumberFormat="1" applyFont="1" applyFill="1" applyBorder="1" applyAlignment="1">
      <alignment vertical="center"/>
    </xf>
    <xf numFmtId="3" fontId="19" fillId="8" borderId="1" xfId="1" applyNumberFormat="1" applyFont="1" applyFill="1" applyBorder="1" applyAlignment="1">
      <alignment vertical="center" shrinkToFit="1"/>
    </xf>
    <xf numFmtId="0" fontId="21" fillId="0" borderId="1" xfId="0" applyFont="1" applyFill="1" applyBorder="1" applyAlignment="1">
      <alignment shrinkToFit="1"/>
    </xf>
    <xf numFmtId="0" fontId="22" fillId="0" borderId="1" xfId="0" applyFont="1" applyBorder="1" applyAlignment="1">
      <alignment vertical="center" wrapText="1"/>
    </xf>
    <xf numFmtId="3" fontId="22" fillId="0" borderId="1" xfId="1" applyNumberFormat="1" applyFont="1" applyFill="1" applyBorder="1" applyAlignment="1">
      <alignment vertical="center"/>
    </xf>
    <xf numFmtId="3" fontId="21" fillId="0" borderId="1" xfId="1" applyNumberFormat="1" applyFont="1" applyFill="1" applyBorder="1" applyAlignment="1">
      <alignment vertical="center" shrinkToFit="1"/>
    </xf>
    <xf numFmtId="3" fontId="22" fillId="2" borderId="0" xfId="0" applyNumberFormat="1" applyFont="1" applyFill="1" applyAlignment="1">
      <alignment vertical="center" shrinkToFit="1"/>
    </xf>
    <xf numFmtId="3" fontId="21" fillId="0" borderId="1" xfId="1" applyNumberFormat="1" applyFont="1" applyFill="1" applyBorder="1" applyAlignment="1">
      <alignment vertical="center"/>
    </xf>
    <xf numFmtId="0" fontId="21" fillId="0" borderId="1" xfId="0" applyFont="1" applyBorder="1" applyAlignment="1">
      <alignment shrinkToFit="1"/>
    </xf>
    <xf numFmtId="4" fontId="5" fillId="2" borderId="0" xfId="0" applyNumberFormat="1" applyFont="1" applyFill="1" applyAlignment="1">
      <alignment vertical="center" shrinkToFit="1"/>
    </xf>
    <xf numFmtId="0" fontId="19" fillId="8" borderId="15" xfId="0" applyFont="1" applyFill="1" applyBorder="1" applyAlignment="1">
      <alignment shrinkToFit="1"/>
    </xf>
    <xf numFmtId="0" fontId="20" fillId="8" borderId="15" xfId="0" applyFont="1" applyFill="1" applyBorder="1" applyAlignment="1">
      <alignment shrinkToFit="1"/>
    </xf>
    <xf numFmtId="3" fontId="23" fillId="0" borderId="1" xfId="1" applyNumberFormat="1" applyFont="1" applyFill="1" applyBorder="1" applyAlignment="1">
      <alignment vertical="center" shrinkToFit="1"/>
    </xf>
    <xf numFmtId="0" fontId="16" fillId="3" borderId="9" xfId="0" applyFont="1" applyFill="1" applyBorder="1" applyAlignment="1">
      <alignment vertical="center" shrinkToFit="1"/>
    </xf>
    <xf numFmtId="0" fontId="19" fillId="8" borderId="15" xfId="3" applyFont="1" applyFill="1" applyBorder="1" applyAlignment="1">
      <alignment horizontal="left" vertical="center" shrinkToFit="1"/>
    </xf>
    <xf numFmtId="3" fontId="19" fillId="8" borderId="15" xfId="1" applyNumberFormat="1" applyFont="1" applyFill="1" applyBorder="1" applyAlignment="1">
      <alignment vertical="center"/>
    </xf>
    <xf numFmtId="3" fontId="19" fillId="8" borderId="15" xfId="1" applyNumberFormat="1" applyFont="1" applyFill="1" applyBorder="1" applyAlignment="1">
      <alignment vertical="center" shrinkToFit="1"/>
    </xf>
    <xf numFmtId="0" fontId="22" fillId="0" borderId="1" xfId="0" applyFont="1" applyFill="1" applyBorder="1" applyAlignment="1">
      <alignment vertical="center" wrapText="1"/>
    </xf>
    <xf numFmtId="164" fontId="2" fillId="2" borderId="0" xfId="1" applyNumberFormat="1" applyFont="1" applyFill="1" applyBorder="1" applyAlignment="1">
      <alignment vertical="center" shrinkToFit="1"/>
    </xf>
    <xf numFmtId="164" fontId="24" fillId="2" borderId="1" xfId="1" applyNumberFormat="1" applyFont="1" applyFill="1" applyBorder="1" applyAlignment="1">
      <alignment vertical="center" shrinkToFit="1"/>
    </xf>
    <xf numFmtId="0" fontId="21" fillId="0" borderId="7" xfId="0" applyFont="1" applyFill="1" applyBorder="1" applyAlignment="1">
      <alignment shrinkToFit="1"/>
    </xf>
    <xf numFmtId="0" fontId="2" fillId="0" borderId="14" xfId="0" applyFont="1" applyBorder="1" applyAlignment="1">
      <alignment vertical="center" wrapText="1"/>
    </xf>
    <xf numFmtId="3" fontId="2" fillId="0" borderId="14" xfId="1" applyNumberFormat="1" applyFont="1" applyFill="1" applyBorder="1" applyAlignment="1">
      <alignment vertical="center"/>
    </xf>
    <xf numFmtId="3" fontId="25" fillId="0" borderId="14" xfId="1" applyNumberFormat="1" applyFont="1" applyFill="1" applyBorder="1" applyAlignment="1">
      <alignment vertical="center" shrinkToFit="1"/>
    </xf>
    <xf numFmtId="3" fontId="24" fillId="0" borderId="14" xfId="1" applyNumberFormat="1" applyFont="1" applyFill="1" applyBorder="1" applyAlignment="1">
      <alignment vertical="center" shrinkToFit="1"/>
    </xf>
    <xf numFmtId="3" fontId="24" fillId="0" borderId="14" xfId="1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 shrinkToFit="1"/>
    </xf>
    <xf numFmtId="165" fontId="14" fillId="2" borderId="0" xfId="2" applyNumberFormat="1" applyFont="1" applyFill="1" applyBorder="1" applyAlignment="1">
      <alignment vertical="center" shrinkToFit="1"/>
    </xf>
    <xf numFmtId="3" fontId="8" fillId="3" borderId="10" xfId="1" applyNumberFormat="1" applyFont="1" applyFill="1" applyBorder="1" applyAlignment="1">
      <alignment vertical="center" shrinkToFit="1"/>
    </xf>
    <xf numFmtId="0" fontId="21" fillId="0" borderId="16" xfId="0" applyFont="1" applyFill="1" applyBorder="1" applyAlignment="1">
      <alignment horizontal="left" shrinkToFit="1"/>
    </xf>
    <xf numFmtId="0" fontId="22" fillId="0" borderId="7" xfId="0" applyFont="1" applyBorder="1" applyAlignment="1">
      <alignment vertical="center" wrapText="1"/>
    </xf>
    <xf numFmtId="3" fontId="22" fillId="0" borderId="7" xfId="1" applyNumberFormat="1" applyFont="1" applyFill="1" applyBorder="1" applyAlignment="1">
      <alignment vertical="center"/>
    </xf>
    <xf numFmtId="3" fontId="21" fillId="0" borderId="7" xfId="1" applyNumberFormat="1" applyFont="1" applyFill="1" applyBorder="1" applyAlignment="1">
      <alignment vertical="center" shrinkToFit="1"/>
    </xf>
    <xf numFmtId="3" fontId="21" fillId="0" borderId="7" xfId="1" applyNumberFormat="1" applyFont="1" applyFill="1" applyBorder="1" applyAlignment="1">
      <alignment vertical="center"/>
    </xf>
    <xf numFmtId="3" fontId="18" fillId="2" borderId="1" xfId="0" applyNumberFormat="1" applyFont="1" applyFill="1" applyBorder="1" applyAlignment="1">
      <alignment vertical="center" shrinkToFit="1"/>
    </xf>
    <xf numFmtId="165" fontId="14" fillId="2" borderId="1" xfId="2" applyNumberFormat="1" applyFont="1" applyFill="1" applyBorder="1" applyAlignment="1">
      <alignment horizontal="center" vertical="center" shrinkToFit="1"/>
    </xf>
    <xf numFmtId="0" fontId="12" fillId="9" borderId="12" xfId="0" applyFont="1" applyFill="1" applyBorder="1" applyAlignment="1">
      <alignment horizontal="center" vertical="center" wrapText="1"/>
    </xf>
    <xf numFmtId="3" fontId="13" fillId="6" borderId="12" xfId="1" applyNumberFormat="1" applyFont="1" applyFill="1" applyBorder="1" applyAlignment="1">
      <alignment vertical="center"/>
    </xf>
    <xf numFmtId="3" fontId="26" fillId="0" borderId="12" xfId="1" applyNumberFormat="1" applyFont="1" applyFill="1" applyBorder="1" applyAlignment="1">
      <alignment vertical="center" shrinkToFit="1"/>
    </xf>
    <xf numFmtId="3" fontId="12" fillId="9" borderId="12" xfId="1" applyNumberFormat="1" applyFont="1" applyFill="1" applyBorder="1" applyAlignment="1">
      <alignment vertical="center" shrinkToFit="1"/>
    </xf>
    <xf numFmtId="3" fontId="7" fillId="6" borderId="12" xfId="1" applyNumberFormat="1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27" fillId="2" borderId="0" xfId="0" applyFont="1" applyFill="1" applyAlignment="1">
      <alignment vertical="center" wrapText="1"/>
    </xf>
    <xf numFmtId="165" fontId="4" fillId="2" borderId="0" xfId="2" applyNumberFormat="1" applyFont="1" applyFill="1" applyAlignment="1">
      <alignment horizontal="center" vertical="center"/>
    </xf>
    <xf numFmtId="164" fontId="5" fillId="2" borderId="0" xfId="1" applyNumberFormat="1" applyFont="1" applyFill="1" applyBorder="1" applyAlignment="1">
      <alignment vertical="center" shrinkToFit="1"/>
    </xf>
    <xf numFmtId="3" fontId="27" fillId="2" borderId="0" xfId="0" applyNumberFormat="1" applyFont="1" applyFill="1" applyAlignment="1">
      <alignment vertical="center" shrinkToFit="1"/>
    </xf>
    <xf numFmtId="164" fontId="27" fillId="2" borderId="0" xfId="1" applyNumberFormat="1" applyFont="1" applyFill="1" applyBorder="1" applyAlignment="1">
      <alignment vertical="center"/>
    </xf>
    <xf numFmtId="164" fontId="27" fillId="2" borderId="0" xfId="1" applyNumberFormat="1" applyFont="1" applyFill="1" applyBorder="1" applyAlignment="1">
      <alignment vertical="center" shrinkToFit="1"/>
    </xf>
    <xf numFmtId="164" fontId="28" fillId="2" borderId="0" xfId="1" applyNumberFormat="1" applyFont="1" applyFill="1" applyBorder="1" applyAlignment="1">
      <alignment vertical="center"/>
    </xf>
    <xf numFmtId="3" fontId="27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164" fontId="2" fillId="2" borderId="0" xfId="1" applyNumberFormat="1" applyFont="1" applyFill="1" applyBorder="1" applyAlignment="1">
      <alignment vertical="center"/>
    </xf>
    <xf numFmtId="0" fontId="30" fillId="0" borderId="0" xfId="0" applyFont="1"/>
    <xf numFmtId="3" fontId="13" fillId="10" borderId="7" xfId="1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164" fontId="3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 shrinkToFit="1"/>
    </xf>
    <xf numFmtId="0" fontId="5" fillId="2" borderId="0" xfId="0" applyFont="1" applyFill="1" applyAlignment="1">
      <alignment vertical="center"/>
    </xf>
    <xf numFmtId="0" fontId="3" fillId="0" borderId="0" xfId="0" applyFont="1"/>
    <xf numFmtId="0" fontId="31" fillId="2" borderId="0" xfId="0" applyFont="1" applyFill="1" applyAlignment="1">
      <alignment vertical="center"/>
    </xf>
    <xf numFmtId="0" fontId="31" fillId="2" borderId="0" xfId="0" applyFont="1" applyFill="1" applyAlignment="1">
      <alignment vertical="center" wrapText="1"/>
    </xf>
    <xf numFmtId="164" fontId="31" fillId="2" borderId="0" xfId="1" applyNumberFormat="1" applyFont="1" applyFill="1" applyBorder="1" applyAlignment="1">
      <alignment vertical="center"/>
    </xf>
    <xf numFmtId="164" fontId="31" fillId="2" borderId="0" xfId="1" applyNumberFormat="1" applyFont="1" applyFill="1" applyBorder="1" applyAlignment="1">
      <alignment vertical="center" shrinkToFit="1"/>
    </xf>
    <xf numFmtId="0" fontId="32" fillId="0" borderId="0" xfId="0" applyFont="1"/>
    <xf numFmtId="164" fontId="8" fillId="5" borderId="1" xfId="1" applyNumberFormat="1" applyFont="1" applyFill="1" applyBorder="1" applyAlignment="1">
      <alignment horizontal="center" vertical="center" wrapText="1" shrinkToFit="1"/>
    </xf>
    <xf numFmtId="164" fontId="9" fillId="3" borderId="5" xfId="1" applyNumberFormat="1" applyFont="1" applyFill="1" applyBorder="1" applyAlignment="1">
      <alignment horizontal="center" vertical="center" wrapText="1"/>
    </xf>
    <xf numFmtId="164" fontId="11" fillId="6" borderId="6" xfId="1" applyNumberFormat="1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 wrapText="1" shrinkToFit="1"/>
    </xf>
    <xf numFmtId="3" fontId="18" fillId="2" borderId="13" xfId="0" applyNumberFormat="1" applyFont="1" applyFill="1" applyBorder="1" applyAlignment="1">
      <alignment horizontal="center" vertical="center" shrinkToFit="1"/>
    </xf>
    <xf numFmtId="3" fontId="18" fillId="2" borderId="7" xfId="0" applyNumberFormat="1" applyFont="1" applyFill="1" applyBorder="1" applyAlignment="1">
      <alignment horizontal="center" vertical="center" shrinkToFit="1"/>
    </xf>
    <xf numFmtId="3" fontId="18" fillId="2" borderId="15" xfId="0" applyNumberFormat="1" applyFont="1" applyFill="1" applyBorder="1" applyAlignment="1">
      <alignment horizontal="center" vertical="center" shrinkToFit="1"/>
    </xf>
    <xf numFmtId="165" fontId="16" fillId="2" borderId="14" xfId="2" applyNumberFormat="1" applyFont="1" applyFill="1" applyBorder="1" applyAlignment="1">
      <alignment horizontal="center" vertical="center" shrinkToFit="1"/>
    </xf>
    <xf numFmtId="165" fontId="16" fillId="2" borderId="7" xfId="2" applyNumberFormat="1" applyFont="1" applyFill="1" applyBorder="1" applyAlignment="1">
      <alignment horizontal="center" vertical="center" shrinkToFit="1"/>
    </xf>
    <xf numFmtId="165" fontId="16" fillId="2" borderId="15" xfId="2" applyNumberFormat="1" applyFont="1" applyFill="1" applyBorder="1" applyAlignment="1">
      <alignment horizontal="center" vertical="center" shrinkToFit="1"/>
    </xf>
    <xf numFmtId="165" fontId="14" fillId="2" borderId="14" xfId="2" applyNumberFormat="1" applyFont="1" applyFill="1" applyBorder="1" applyAlignment="1">
      <alignment horizontal="center" vertical="center" shrinkToFit="1"/>
    </xf>
    <xf numFmtId="165" fontId="14" fillId="2" borderId="7" xfId="2" applyNumberFormat="1" applyFont="1" applyFill="1" applyBorder="1" applyAlignment="1">
      <alignment horizontal="center" vertical="center" shrinkToFit="1"/>
    </xf>
    <xf numFmtId="165" fontId="14" fillId="2" borderId="15" xfId="2" applyNumberFormat="1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4" fontId="8" fillId="4" borderId="15" xfId="1" applyNumberFormat="1" applyFont="1" applyFill="1" applyBorder="1" applyAlignment="1">
      <alignment horizontal="center" vertical="center" wrapText="1" shrinkToFit="1"/>
    </xf>
    <xf numFmtId="164" fontId="8" fillId="5" borderId="15" xfId="1" applyNumberFormat="1" applyFont="1" applyFill="1" applyBorder="1" applyAlignment="1">
      <alignment horizontal="center" vertical="center" wrapText="1" shrinkToFit="1"/>
    </xf>
    <xf numFmtId="164" fontId="9" fillId="3" borderId="18" xfId="1" applyNumberFormat="1" applyFont="1" applyFill="1" applyBorder="1" applyAlignment="1">
      <alignment horizontal="center" vertical="center" wrapText="1"/>
    </xf>
    <xf numFmtId="164" fontId="11" fillId="6" borderId="16" xfId="1" applyNumberFormat="1" applyFont="1" applyFill="1" applyBorder="1" applyAlignment="1">
      <alignment horizontal="center" vertical="center" wrapText="1" shrinkToFit="1"/>
    </xf>
    <xf numFmtId="3" fontId="33" fillId="2" borderId="1" xfId="0" applyNumberFormat="1" applyFont="1" applyFill="1" applyBorder="1" applyAlignment="1">
      <alignment horizontal="center" vertical="center" shrinkToFit="1"/>
    </xf>
    <xf numFmtId="3" fontId="34" fillId="2" borderId="1" xfId="0" applyNumberFormat="1" applyFont="1" applyFill="1" applyBorder="1" applyAlignment="1">
      <alignment horizontal="center" vertical="center" shrinkToFit="1"/>
    </xf>
    <xf numFmtId="49" fontId="33" fillId="2" borderId="1" xfId="0" applyNumberFormat="1" applyFont="1" applyFill="1" applyBorder="1" applyAlignment="1">
      <alignment horizontal="center" vertical="center" shrinkToFit="1"/>
    </xf>
    <xf numFmtId="14" fontId="33" fillId="2" borderId="1" xfId="0" applyNumberFormat="1" applyFont="1" applyFill="1" applyBorder="1" applyAlignment="1">
      <alignment horizontal="center" vertical="center" shrinkToFit="1"/>
    </xf>
    <xf numFmtId="164" fontId="35" fillId="0" borderId="1" xfId="1" applyNumberFormat="1" applyFont="1" applyFill="1" applyBorder="1" applyAlignment="1">
      <alignment horizontal="center" vertical="center" shrinkToFit="1"/>
    </xf>
    <xf numFmtId="164" fontId="36" fillId="0" borderId="1" xfId="1" applyNumberFormat="1" applyFont="1" applyFill="1" applyBorder="1" applyAlignment="1">
      <alignment horizontal="center" vertical="center" shrinkToFit="1"/>
    </xf>
    <xf numFmtId="164" fontId="6" fillId="3" borderId="15" xfId="1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28576</xdr:rowOff>
    </xdr:from>
    <xdr:to>
      <xdr:col>1</xdr:col>
      <xdr:colOff>2657475</xdr:colOff>
      <xdr:row>3</xdr:row>
      <xdr:rowOff>28576</xdr:rowOff>
    </xdr:to>
    <xdr:pic>
      <xdr:nvPicPr>
        <xdr:cNvPr id="2" name="Imagen 1" descr="C:\Users\contratacion1\Downloads\Logo 3 ESE RS Soacha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28576"/>
          <a:ext cx="22479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1/Desktop/Mis%20Documentos%2026enero2023ppto/Plan%20Anual%20Adquis%202022%20seguim%20circ18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"/>
      <sheetName val="AvancePAA2022"/>
      <sheetName val="RESUM"/>
      <sheetName val="CCP Y DANE"/>
      <sheetName val="Honorarios"/>
      <sheetName val="SERV.TEC.ADMIN"/>
      <sheetName val="SERV.TEC.ASIST"/>
      <sheetName val="DESCRIPTO Y REGIS ASIST Y ADMIN"/>
      <sheetName val="PRODUCCION - FORMAS PAGO "/>
      <sheetName val="CONTRATACION terceros"/>
      <sheetName val="PIC"/>
      <sheetName val="GASTOS GENERALES"/>
      <sheetName val="MEDICAMENTOS"/>
      <sheetName val="M QX"/>
      <sheetName val="M ODONTOLOGIA"/>
      <sheetName val="ALIMENTOS"/>
      <sheetName val="INVERSION"/>
      <sheetName val="M LABORATORIO"/>
    </sheetNames>
    <sheetDataSet>
      <sheetData sheetId="0"/>
      <sheetData sheetId="1"/>
      <sheetData sheetId="2">
        <row r="14">
          <cell r="G14">
            <v>-20895482</v>
          </cell>
          <cell r="J14">
            <v>1159532867</v>
          </cell>
          <cell r="L14">
            <v>731000000</v>
          </cell>
          <cell r="M14">
            <v>0</v>
          </cell>
        </row>
        <row r="16">
          <cell r="I16">
            <v>584000000</v>
          </cell>
          <cell r="L16">
            <v>951717073</v>
          </cell>
        </row>
        <row r="19">
          <cell r="M19">
            <v>-40000000</v>
          </cell>
        </row>
        <row r="22">
          <cell r="G22">
            <v>88988645</v>
          </cell>
          <cell r="I22">
            <v>38900000</v>
          </cell>
          <cell r="J22">
            <v>0</v>
          </cell>
          <cell r="K22">
            <v>101456558</v>
          </cell>
          <cell r="L22">
            <v>50090372</v>
          </cell>
          <cell r="M22">
            <v>0</v>
          </cell>
        </row>
        <row r="24">
          <cell r="H24">
            <v>-58327512</v>
          </cell>
          <cell r="L24">
            <v>-22731000</v>
          </cell>
        </row>
        <row r="25">
          <cell r="H25">
            <v>-280000000</v>
          </cell>
        </row>
        <row r="31">
          <cell r="H31">
            <v>40181369</v>
          </cell>
        </row>
        <row r="32">
          <cell r="M32">
            <v>-7000000</v>
          </cell>
        </row>
        <row r="33">
          <cell r="H33">
            <v>-15000000</v>
          </cell>
        </row>
        <row r="34">
          <cell r="K34">
            <v>188431000</v>
          </cell>
        </row>
        <row r="39">
          <cell r="M39">
            <v>2700000</v>
          </cell>
        </row>
        <row r="42">
          <cell r="L42">
            <v>0</v>
          </cell>
          <cell r="M42">
            <v>-270000000</v>
          </cell>
        </row>
        <row r="44">
          <cell r="J44">
            <v>221735517</v>
          </cell>
          <cell r="L44">
            <v>7575489</v>
          </cell>
          <cell r="M44">
            <v>-200000000</v>
          </cell>
        </row>
        <row r="47">
          <cell r="L47">
            <v>52000000</v>
          </cell>
          <cell r="M47">
            <v>0</v>
          </cell>
        </row>
        <row r="48">
          <cell r="G48">
            <v>-531850578</v>
          </cell>
          <cell r="I48">
            <v>155100000</v>
          </cell>
        </row>
        <row r="50">
          <cell r="F50">
            <v>1779772897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O5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4" sqref="A4:A5"/>
    </sheetView>
  </sheetViews>
  <sheetFormatPr baseColWidth="10" defaultRowHeight="15.75" x14ac:dyDescent="0.25"/>
  <cols>
    <col min="1" max="1" width="17.5703125" style="1" customWidth="1"/>
    <col min="2" max="2" width="60.140625" style="81" customWidth="1"/>
    <col min="3" max="3" width="15.140625" style="82" customWidth="1"/>
    <col min="4" max="9" width="10.140625" style="49" customWidth="1"/>
    <col min="10" max="13" width="12.42578125" style="49" customWidth="1"/>
    <col min="14" max="14" width="15.5703125" style="1" customWidth="1"/>
    <col min="15" max="15" width="1.28515625" style="2" customWidth="1"/>
    <col min="16" max="16" width="16.140625" style="1" customWidth="1"/>
    <col min="17" max="17" width="13.140625" style="2"/>
    <col min="18" max="18" width="9.140625" style="2" customWidth="1"/>
    <col min="19" max="19" width="37.7109375" style="3" customWidth="1"/>
    <col min="20" max="20" width="7.140625" style="4" customWidth="1"/>
  </cols>
  <sheetData>
    <row r="1" spans="1:20" s="83" customFormat="1" ht="18" x14ac:dyDescent="0.25">
      <c r="A1" s="113"/>
      <c r="B1" s="113"/>
      <c r="C1" s="113"/>
      <c r="D1" s="123" t="s">
        <v>86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19" t="s">
        <v>87</v>
      </c>
      <c r="R1" s="119"/>
      <c r="S1" s="118" t="s">
        <v>91</v>
      </c>
      <c r="T1" s="118"/>
    </row>
    <row r="2" spans="1:20" s="83" customFormat="1" ht="18" x14ac:dyDescent="0.25">
      <c r="A2" s="113"/>
      <c r="B2" s="113"/>
      <c r="C2" s="11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19" t="s">
        <v>88</v>
      </c>
      <c r="R2" s="119"/>
      <c r="S2" s="120" t="s">
        <v>90</v>
      </c>
      <c r="T2" s="120"/>
    </row>
    <row r="3" spans="1:20" s="83" customFormat="1" ht="18" x14ac:dyDescent="0.25">
      <c r="A3" s="113"/>
      <c r="B3" s="113"/>
      <c r="C3" s="113"/>
      <c r="D3" s="122" t="s">
        <v>92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19" t="s">
        <v>89</v>
      </c>
      <c r="R3" s="119"/>
      <c r="S3" s="121">
        <v>44957</v>
      </c>
      <c r="T3" s="121"/>
    </row>
    <row r="4" spans="1:20" ht="27.75" customHeight="1" x14ac:dyDescent="0.25">
      <c r="A4" s="111" t="s">
        <v>0</v>
      </c>
      <c r="B4" s="112" t="s">
        <v>1</v>
      </c>
      <c r="C4" s="124" t="s">
        <v>2</v>
      </c>
      <c r="D4" s="114" t="s">
        <v>3</v>
      </c>
      <c r="E4" s="114" t="s">
        <v>4</v>
      </c>
      <c r="F4" s="114" t="s">
        <v>5</v>
      </c>
      <c r="G4" s="115" t="s">
        <v>6</v>
      </c>
      <c r="H4" s="115" t="s">
        <v>7</v>
      </c>
      <c r="I4" s="115" t="s">
        <v>8</v>
      </c>
      <c r="J4" s="115" t="s">
        <v>9</v>
      </c>
      <c r="K4" s="115" t="s">
        <v>10</v>
      </c>
      <c r="L4" s="115" t="s">
        <v>11</v>
      </c>
      <c r="M4" s="115" t="s">
        <v>12</v>
      </c>
      <c r="N4" s="116" t="s">
        <v>13</v>
      </c>
      <c r="O4" s="5"/>
      <c r="P4" s="117" t="s">
        <v>85</v>
      </c>
      <c r="Q4" s="5"/>
      <c r="R4" s="5"/>
      <c r="S4" s="6"/>
      <c r="T4" s="6"/>
    </row>
    <row r="5" spans="1:20" ht="27.75" customHeight="1" thickBot="1" x14ac:dyDescent="0.3">
      <c r="A5" s="99"/>
      <c r="B5" s="100"/>
      <c r="C5" s="125"/>
      <c r="D5" s="101"/>
      <c r="E5" s="101"/>
      <c r="F5" s="101"/>
      <c r="G5" s="96"/>
      <c r="H5" s="96"/>
      <c r="I5" s="96"/>
      <c r="J5" s="96"/>
      <c r="K5" s="96"/>
      <c r="L5" s="96"/>
      <c r="M5" s="96"/>
      <c r="N5" s="97"/>
      <c r="O5" s="5"/>
      <c r="P5" s="98"/>
      <c r="Q5" s="5"/>
      <c r="R5" s="5"/>
      <c r="S5" s="6"/>
      <c r="T5" s="6"/>
    </row>
    <row r="6" spans="1:20" ht="18.75" thickBot="1" x14ac:dyDescent="0.3">
      <c r="A6" s="7" t="s">
        <v>14</v>
      </c>
      <c r="B6" s="8" t="s">
        <v>15</v>
      </c>
      <c r="C6" s="9">
        <f>C7+C28+C41</f>
        <v>47497488510.562004</v>
      </c>
      <c r="D6" s="10">
        <f>D7+D28+D41</f>
        <v>1779772897</v>
      </c>
      <c r="E6" s="10">
        <f t="shared" ref="E6:N6" si="0">E7+E28+E41</f>
        <v>-463757415</v>
      </c>
      <c r="F6" s="10">
        <f t="shared" si="0"/>
        <v>-313146143</v>
      </c>
      <c r="G6" s="10">
        <f t="shared" si="0"/>
        <v>778000000</v>
      </c>
      <c r="H6" s="10">
        <f t="shared" si="0"/>
        <v>1381268384</v>
      </c>
      <c r="I6" s="10">
        <f t="shared" si="0"/>
        <v>389038336</v>
      </c>
      <c r="J6" s="10">
        <f t="shared" si="0"/>
        <v>1769651934</v>
      </c>
      <c r="K6" s="10">
        <f t="shared" si="0"/>
        <v>-523700000</v>
      </c>
      <c r="L6" s="10">
        <f t="shared" si="0"/>
        <v>491174000</v>
      </c>
      <c r="M6" s="10">
        <f t="shared" si="0"/>
        <v>1700000000.3333333</v>
      </c>
      <c r="N6" s="11">
        <f t="shared" si="0"/>
        <v>54485790503.895332</v>
      </c>
      <c r="P6" s="84">
        <f>P7+P28+P41</f>
        <v>52567722665</v>
      </c>
      <c r="Q6" s="12">
        <f>P6</f>
        <v>52567722665</v>
      </c>
      <c r="R6" s="13">
        <f>Q6/N6</f>
        <v>0.96479691638578313</v>
      </c>
      <c r="S6" s="14" t="s">
        <v>16</v>
      </c>
      <c r="T6" s="15">
        <f>R6</f>
        <v>0.96479691638578313</v>
      </c>
    </row>
    <row r="7" spans="1:20" ht="17.25" thickBot="1" x14ac:dyDescent="0.35">
      <c r="A7" s="16" t="s">
        <v>17</v>
      </c>
      <c r="B7" s="17" t="s">
        <v>18</v>
      </c>
      <c r="C7" s="18">
        <f>C8</f>
        <v>10129951190.4</v>
      </c>
      <c r="D7" s="19">
        <f t="shared" ref="D7:P7" si="1">D8</f>
        <v>0</v>
      </c>
      <c r="E7" s="19">
        <f t="shared" si="1"/>
        <v>0</v>
      </c>
      <c r="F7" s="19">
        <f t="shared" si="1"/>
        <v>-313146143</v>
      </c>
      <c r="G7" s="19">
        <f t="shared" si="1"/>
        <v>0</v>
      </c>
      <c r="H7" s="19">
        <f t="shared" si="1"/>
        <v>0</v>
      </c>
      <c r="I7" s="19">
        <f t="shared" si="1"/>
        <v>153431000</v>
      </c>
      <c r="J7" s="19">
        <f t="shared" si="1"/>
        <v>-22731000</v>
      </c>
      <c r="K7" s="19">
        <f t="shared" si="1"/>
        <v>-53700000</v>
      </c>
      <c r="L7" s="19">
        <f t="shared" si="1"/>
        <v>0</v>
      </c>
      <c r="M7" s="19">
        <f t="shared" si="1"/>
        <v>143000000</v>
      </c>
      <c r="N7" s="20">
        <f t="shared" si="1"/>
        <v>10036805047.4</v>
      </c>
      <c r="O7" s="21"/>
      <c r="P7" s="22">
        <f t="shared" si="1"/>
        <v>9676085218</v>
      </c>
      <c r="Q7" s="102">
        <f>P7</f>
        <v>9676085218</v>
      </c>
      <c r="R7" s="105">
        <f>Q7/N7</f>
        <v>0.96406029332078713</v>
      </c>
      <c r="T7" s="3"/>
    </row>
    <row r="8" spans="1:20" ht="16.5" x14ac:dyDescent="0.3">
      <c r="A8" s="23" t="s">
        <v>19</v>
      </c>
      <c r="B8" s="24" t="s">
        <v>20</v>
      </c>
      <c r="C8" s="25">
        <f>C9+C15</f>
        <v>10129951190.4</v>
      </c>
      <c r="D8" s="26">
        <f t="shared" ref="D8:P8" si="2">D9+D15</f>
        <v>0</v>
      </c>
      <c r="E8" s="26">
        <f t="shared" si="2"/>
        <v>0</v>
      </c>
      <c r="F8" s="26">
        <f t="shared" si="2"/>
        <v>-313146143</v>
      </c>
      <c r="G8" s="26">
        <f t="shared" si="2"/>
        <v>0</v>
      </c>
      <c r="H8" s="26">
        <f t="shared" si="2"/>
        <v>0</v>
      </c>
      <c r="I8" s="26">
        <f t="shared" si="2"/>
        <v>153431000</v>
      </c>
      <c r="J8" s="26">
        <f t="shared" si="2"/>
        <v>-22731000</v>
      </c>
      <c r="K8" s="26">
        <f t="shared" si="2"/>
        <v>-53700000</v>
      </c>
      <c r="L8" s="26">
        <f t="shared" si="2"/>
        <v>0</v>
      </c>
      <c r="M8" s="26">
        <f t="shared" si="2"/>
        <v>143000000</v>
      </c>
      <c r="N8" s="26">
        <f t="shared" si="2"/>
        <v>10036805047.4</v>
      </c>
      <c r="O8" s="27"/>
      <c r="P8" s="25">
        <f t="shared" si="2"/>
        <v>9676085218</v>
      </c>
      <c r="Q8" s="103"/>
      <c r="R8" s="106"/>
      <c r="S8" s="28"/>
      <c r="T8" s="27"/>
    </row>
    <row r="9" spans="1:20" ht="16.5" x14ac:dyDescent="0.3">
      <c r="A9" s="29" t="s">
        <v>21</v>
      </c>
      <c r="B9" s="30" t="s">
        <v>22</v>
      </c>
      <c r="C9" s="31">
        <f>SUM(C10:C14)</f>
        <v>2368940725</v>
      </c>
      <c r="D9" s="32">
        <f t="shared" ref="D9:P9" si="3">SUM(D10:D14)</f>
        <v>0</v>
      </c>
      <c r="E9" s="32">
        <f t="shared" si="3"/>
        <v>0</v>
      </c>
      <c r="F9" s="32">
        <f>SUM(F10:F14)</f>
        <v>-338327512</v>
      </c>
      <c r="G9" s="32">
        <f t="shared" ref="G9:J9" si="4">SUM(G10:G14)</f>
        <v>0</v>
      </c>
      <c r="H9" s="32">
        <f t="shared" si="4"/>
        <v>0</v>
      </c>
      <c r="I9" s="32">
        <f t="shared" si="4"/>
        <v>-45000000</v>
      </c>
      <c r="J9" s="32">
        <f t="shared" si="4"/>
        <v>-22731000</v>
      </c>
      <c r="K9" s="32">
        <f t="shared" si="3"/>
        <v>-16400000</v>
      </c>
      <c r="L9" s="32">
        <f t="shared" si="3"/>
        <v>0</v>
      </c>
      <c r="M9" s="32">
        <f t="shared" si="3"/>
        <v>0</v>
      </c>
      <c r="N9" s="32">
        <f t="shared" si="3"/>
        <v>1946482213</v>
      </c>
      <c r="O9" s="27"/>
      <c r="P9" s="31">
        <f t="shared" si="3"/>
        <v>1813912011</v>
      </c>
      <c r="Q9" s="103"/>
      <c r="R9" s="106"/>
      <c r="S9" s="28"/>
      <c r="T9" s="27"/>
    </row>
    <row r="10" spans="1:20" ht="15" x14ac:dyDescent="0.25">
      <c r="A10" s="33" t="s">
        <v>23</v>
      </c>
      <c r="B10" s="34" t="s">
        <v>24</v>
      </c>
      <c r="C10" s="35">
        <v>320380482</v>
      </c>
      <c r="D10" s="36"/>
      <c r="E10" s="36"/>
      <c r="F10" s="36">
        <f>[1]RESUM!H25</f>
        <v>-280000000</v>
      </c>
      <c r="G10" s="36"/>
      <c r="H10" s="36"/>
      <c r="I10" s="36"/>
      <c r="J10" s="36"/>
      <c r="K10" s="36">
        <v>-9400000</v>
      </c>
      <c r="L10" s="36">
        <v>0</v>
      </c>
      <c r="M10" s="36">
        <v>0</v>
      </c>
      <c r="N10" s="36">
        <f>SUM(C10:M10)</f>
        <v>30980482</v>
      </c>
      <c r="O10" s="37"/>
      <c r="P10" s="38">
        <v>30966061</v>
      </c>
      <c r="Q10" s="103"/>
      <c r="R10" s="106"/>
    </row>
    <row r="11" spans="1:20" ht="15" x14ac:dyDescent="0.25">
      <c r="A11" s="39" t="s">
        <v>25</v>
      </c>
      <c r="B11" s="34" t="s">
        <v>26</v>
      </c>
      <c r="C11" s="35">
        <v>202731867</v>
      </c>
      <c r="D11" s="36"/>
      <c r="E11" s="36"/>
      <c r="F11" s="36">
        <f>[1]RESUM!H24</f>
        <v>-58327512</v>
      </c>
      <c r="G11" s="36">
        <v>0</v>
      </c>
      <c r="H11" s="36">
        <v>0</v>
      </c>
      <c r="I11" s="36">
        <v>-120000000</v>
      </c>
      <c r="J11" s="36">
        <f>[1]RESUM!L24</f>
        <v>-22731000</v>
      </c>
      <c r="K11" s="36">
        <v>0</v>
      </c>
      <c r="L11" s="36">
        <v>0</v>
      </c>
      <c r="M11" s="36">
        <v>0</v>
      </c>
      <c r="N11" s="36">
        <f t="shared" ref="N11:N26" si="5">SUM(C11:M11)</f>
        <v>1673355</v>
      </c>
      <c r="O11" s="37"/>
      <c r="P11" s="38">
        <v>0</v>
      </c>
      <c r="Q11" s="103"/>
      <c r="R11" s="106"/>
    </row>
    <row r="12" spans="1:20" ht="15" x14ac:dyDescent="0.25">
      <c r="A12" s="33" t="s">
        <v>27</v>
      </c>
      <c r="B12" s="34" t="s">
        <v>28</v>
      </c>
      <c r="C12" s="35">
        <v>978960596</v>
      </c>
      <c r="D12" s="36"/>
      <c r="E12" s="36"/>
      <c r="F12" s="36"/>
      <c r="G12" s="36"/>
      <c r="H12" s="36"/>
      <c r="I12" s="36">
        <v>75000000</v>
      </c>
      <c r="J12" s="36">
        <v>0</v>
      </c>
      <c r="K12" s="36">
        <v>0</v>
      </c>
      <c r="L12" s="36">
        <v>0</v>
      </c>
      <c r="M12" s="36">
        <v>0</v>
      </c>
      <c r="N12" s="36">
        <f t="shared" si="5"/>
        <v>1053960596</v>
      </c>
      <c r="O12" s="37"/>
      <c r="P12" s="38">
        <v>807173953</v>
      </c>
      <c r="Q12" s="103"/>
      <c r="R12" s="106"/>
      <c r="T12" s="40"/>
    </row>
    <row r="13" spans="1:20" ht="15" x14ac:dyDescent="0.25">
      <c r="A13" s="33" t="s">
        <v>29</v>
      </c>
      <c r="B13" s="34" t="s">
        <v>30</v>
      </c>
      <c r="C13" s="35">
        <v>84724751</v>
      </c>
      <c r="D13" s="36"/>
      <c r="E13" s="36"/>
      <c r="F13" s="36"/>
      <c r="G13" s="36"/>
      <c r="H13" s="36"/>
      <c r="I13" s="36"/>
      <c r="J13" s="36"/>
      <c r="K13" s="36">
        <f>[1]RESUM!M32</f>
        <v>-7000000</v>
      </c>
      <c r="L13" s="36">
        <v>0</v>
      </c>
      <c r="M13" s="36">
        <v>0</v>
      </c>
      <c r="N13" s="36">
        <f t="shared" si="5"/>
        <v>77724751</v>
      </c>
      <c r="O13" s="37"/>
      <c r="P13" s="38">
        <v>59799034</v>
      </c>
      <c r="Q13" s="103"/>
      <c r="R13" s="106"/>
    </row>
    <row r="14" spans="1:20" ht="15" x14ac:dyDescent="0.25">
      <c r="A14" s="33" t="s">
        <v>31</v>
      </c>
      <c r="B14" s="34" t="s">
        <v>32</v>
      </c>
      <c r="C14" s="35">
        <v>782143029</v>
      </c>
      <c r="D14" s="36"/>
      <c r="E14" s="36"/>
      <c r="F14" s="36"/>
      <c r="G14" s="36"/>
      <c r="H14" s="36"/>
      <c r="I14" s="36"/>
      <c r="J14" s="36"/>
      <c r="K14" s="36">
        <f>[1]RESUM!M22</f>
        <v>0</v>
      </c>
      <c r="L14" s="36">
        <v>0</v>
      </c>
      <c r="M14" s="36">
        <v>0</v>
      </c>
      <c r="N14" s="36">
        <f t="shared" si="5"/>
        <v>782143029</v>
      </c>
      <c r="O14" s="37"/>
      <c r="P14" s="38">
        <v>915972963</v>
      </c>
      <c r="Q14" s="103"/>
      <c r="R14" s="106"/>
    </row>
    <row r="15" spans="1:20" ht="16.5" x14ac:dyDescent="0.3">
      <c r="A15" s="41" t="s">
        <v>33</v>
      </c>
      <c r="B15" s="42" t="s">
        <v>34</v>
      </c>
      <c r="C15" s="31">
        <f>SUM(C16:C26)</f>
        <v>7761010465.3999996</v>
      </c>
      <c r="D15" s="32">
        <f t="shared" ref="D15:P15" si="6">SUM(D16:D26)</f>
        <v>0</v>
      </c>
      <c r="E15" s="32">
        <f t="shared" si="6"/>
        <v>0</v>
      </c>
      <c r="F15" s="32">
        <f>SUM(F16:F26)</f>
        <v>25181369</v>
      </c>
      <c r="G15" s="32">
        <f t="shared" ref="G15:J15" si="7">SUM(G16:G26)</f>
        <v>0</v>
      </c>
      <c r="H15" s="32">
        <f t="shared" si="7"/>
        <v>0</v>
      </c>
      <c r="I15" s="32">
        <f t="shared" si="7"/>
        <v>198431000</v>
      </c>
      <c r="J15" s="32">
        <f t="shared" si="7"/>
        <v>0</v>
      </c>
      <c r="K15" s="32">
        <f t="shared" si="6"/>
        <v>-37300000</v>
      </c>
      <c r="L15" s="32">
        <f t="shared" si="6"/>
        <v>0</v>
      </c>
      <c r="M15" s="32">
        <f t="shared" si="6"/>
        <v>143000000</v>
      </c>
      <c r="N15" s="32">
        <f t="shared" si="6"/>
        <v>8090322834.3999996</v>
      </c>
      <c r="P15" s="31">
        <f t="shared" si="6"/>
        <v>7862173207</v>
      </c>
      <c r="Q15" s="103"/>
      <c r="R15" s="106"/>
    </row>
    <row r="16" spans="1:20" ht="15" x14ac:dyDescent="0.25">
      <c r="A16" s="33" t="s">
        <v>35</v>
      </c>
      <c r="B16" s="34" t="s">
        <v>36</v>
      </c>
      <c r="C16" s="35">
        <v>24408937</v>
      </c>
      <c r="D16" s="36"/>
      <c r="E16" s="36"/>
      <c r="F16" s="36">
        <f>[1]RESUM!H33</f>
        <v>-15000000</v>
      </c>
      <c r="G16" s="36"/>
      <c r="H16" s="36"/>
      <c r="I16" s="36"/>
      <c r="J16" s="36"/>
      <c r="K16" s="36"/>
      <c r="L16" s="36">
        <v>0</v>
      </c>
      <c r="M16" s="36">
        <v>0</v>
      </c>
      <c r="N16" s="36">
        <f t="shared" si="5"/>
        <v>9408937</v>
      </c>
      <c r="O16" s="37"/>
      <c r="P16" s="38">
        <v>7652550</v>
      </c>
      <c r="Q16" s="103"/>
      <c r="R16" s="106"/>
      <c r="S16" s="14" t="s">
        <v>37</v>
      </c>
      <c r="T16" s="15">
        <f>R7</f>
        <v>0.96406029332078713</v>
      </c>
    </row>
    <row r="17" spans="1:20" ht="15" x14ac:dyDescent="0.25">
      <c r="A17" s="33" t="s">
        <v>38</v>
      </c>
      <c r="B17" s="34" t="s">
        <v>39</v>
      </c>
      <c r="C17" s="35">
        <v>576082167</v>
      </c>
      <c r="D17" s="36"/>
      <c r="E17" s="36"/>
      <c r="F17" s="36"/>
      <c r="G17" s="36"/>
      <c r="H17" s="36"/>
      <c r="I17" s="36"/>
      <c r="J17" s="36"/>
      <c r="K17" s="36"/>
      <c r="L17" s="36">
        <v>0</v>
      </c>
      <c r="M17" s="36">
        <v>0</v>
      </c>
      <c r="N17" s="36">
        <f t="shared" si="5"/>
        <v>576082167</v>
      </c>
      <c r="O17" s="37"/>
      <c r="P17" s="38">
        <v>575986098</v>
      </c>
      <c r="Q17" s="103"/>
      <c r="R17" s="106"/>
    </row>
    <row r="18" spans="1:20" ht="15" x14ac:dyDescent="0.25">
      <c r="A18" s="33" t="s">
        <v>40</v>
      </c>
      <c r="B18" s="34" t="s">
        <v>41</v>
      </c>
      <c r="C18" s="35">
        <v>380318631</v>
      </c>
      <c r="D18" s="36"/>
      <c r="E18" s="36"/>
      <c r="F18" s="43">
        <f>[1]RESUM!H31</f>
        <v>40181369</v>
      </c>
      <c r="G18" s="36"/>
      <c r="H18" s="36"/>
      <c r="I18" s="36">
        <v>10000000</v>
      </c>
      <c r="J18" s="36">
        <v>0</v>
      </c>
      <c r="K18" s="36">
        <v>0</v>
      </c>
      <c r="L18" s="36">
        <v>0</v>
      </c>
      <c r="M18" s="36">
        <v>0</v>
      </c>
      <c r="N18" s="36">
        <f t="shared" si="5"/>
        <v>430500000</v>
      </c>
      <c r="O18" s="37"/>
      <c r="P18" s="38">
        <v>419607738</v>
      </c>
      <c r="Q18" s="103"/>
      <c r="R18" s="106"/>
    </row>
    <row r="19" spans="1:20" ht="15" x14ac:dyDescent="0.25">
      <c r="A19" s="33" t="s">
        <v>42</v>
      </c>
      <c r="B19" s="34" t="s">
        <v>43</v>
      </c>
      <c r="C19" s="35">
        <v>345429055</v>
      </c>
      <c r="D19" s="36"/>
      <c r="E19" s="36"/>
      <c r="F19" s="36"/>
      <c r="G19" s="36"/>
      <c r="H19" s="36"/>
      <c r="I19" s="36"/>
      <c r="J19" s="36"/>
      <c r="K19" s="36">
        <f>[1]RESUM!M39</f>
        <v>2700000</v>
      </c>
      <c r="L19" s="36">
        <v>0</v>
      </c>
      <c r="M19" s="36">
        <v>0</v>
      </c>
      <c r="N19" s="36">
        <f t="shared" si="5"/>
        <v>348129055</v>
      </c>
      <c r="O19" s="37"/>
      <c r="P19" s="38">
        <v>346610000</v>
      </c>
      <c r="Q19" s="103"/>
      <c r="R19" s="106"/>
    </row>
    <row r="20" spans="1:20" ht="19.5" customHeight="1" x14ac:dyDescent="0.25">
      <c r="A20" s="33" t="s">
        <v>44</v>
      </c>
      <c r="B20" s="34" t="s">
        <v>45</v>
      </c>
      <c r="C20" s="35">
        <v>2521895787.5999999</v>
      </c>
      <c r="D20" s="36"/>
      <c r="E20" s="36"/>
      <c r="F20" s="36"/>
      <c r="G20" s="36"/>
      <c r="H20" s="36"/>
      <c r="I20" s="36"/>
      <c r="J20" s="36"/>
      <c r="K20" s="36">
        <f>[1]RESUM!M19</f>
        <v>-40000000</v>
      </c>
      <c r="L20" s="36">
        <v>0</v>
      </c>
      <c r="M20" s="36">
        <v>0</v>
      </c>
      <c r="N20" s="36">
        <f t="shared" si="5"/>
        <v>2481895787.5999999</v>
      </c>
      <c r="O20" s="37"/>
      <c r="P20" s="38">
        <v>2437594202</v>
      </c>
      <c r="Q20" s="103"/>
      <c r="R20" s="106"/>
    </row>
    <row r="21" spans="1:20" ht="15" x14ac:dyDescent="0.25">
      <c r="A21" s="33" t="s">
        <v>46</v>
      </c>
      <c r="B21" s="34" t="s">
        <v>47</v>
      </c>
      <c r="C21" s="35">
        <v>102099193.8</v>
      </c>
      <c r="D21" s="36"/>
      <c r="E21" s="36"/>
      <c r="F21" s="36"/>
      <c r="G21" s="36"/>
      <c r="H21" s="36"/>
      <c r="I21" s="36"/>
      <c r="J21" s="36"/>
      <c r="K21" s="36"/>
      <c r="L21" s="36">
        <v>0</v>
      </c>
      <c r="M21" s="36">
        <v>0</v>
      </c>
      <c r="N21" s="36">
        <f t="shared" si="5"/>
        <v>102099193.8</v>
      </c>
      <c r="O21" s="37"/>
      <c r="P21" s="38">
        <v>98817204</v>
      </c>
      <c r="Q21" s="103"/>
      <c r="R21" s="106"/>
    </row>
    <row r="22" spans="1:20" ht="15" x14ac:dyDescent="0.25">
      <c r="A22" s="33" t="s">
        <v>48</v>
      </c>
      <c r="B22" s="34" t="s">
        <v>49</v>
      </c>
      <c r="C22" s="35">
        <v>3679484602</v>
      </c>
      <c r="D22" s="36"/>
      <c r="E22" s="36"/>
      <c r="F22" s="36"/>
      <c r="G22" s="36"/>
      <c r="H22" s="36"/>
      <c r="I22" s="36">
        <f>[1]RESUM!K34</f>
        <v>188431000</v>
      </c>
      <c r="J22" s="36"/>
      <c r="K22" s="36">
        <v>0</v>
      </c>
      <c r="L22" s="36">
        <v>0</v>
      </c>
      <c r="M22" s="36">
        <f>143000000</f>
        <v>143000000</v>
      </c>
      <c r="N22" s="36">
        <f t="shared" si="5"/>
        <v>4010915602</v>
      </c>
      <c r="O22" s="37"/>
      <c r="P22" s="38">
        <v>3867915602</v>
      </c>
      <c r="Q22" s="103"/>
      <c r="R22" s="106"/>
    </row>
    <row r="23" spans="1:20" ht="15" x14ac:dyDescent="0.25">
      <c r="A23" s="33" t="s">
        <v>50</v>
      </c>
      <c r="B23" s="34" t="s">
        <v>51</v>
      </c>
      <c r="C23" s="35">
        <v>10589825</v>
      </c>
      <c r="D23" s="36"/>
      <c r="E23" s="36"/>
      <c r="F23" s="36"/>
      <c r="G23" s="36"/>
      <c r="H23" s="36"/>
      <c r="I23" s="36"/>
      <c r="J23" s="36"/>
      <c r="K23" s="36"/>
      <c r="L23" s="36">
        <v>0</v>
      </c>
      <c r="M23" s="36">
        <v>0</v>
      </c>
      <c r="N23" s="36">
        <f t="shared" si="5"/>
        <v>10589825</v>
      </c>
      <c r="O23" s="37"/>
      <c r="P23" s="38">
        <v>4757000</v>
      </c>
      <c r="Q23" s="103"/>
      <c r="R23" s="106"/>
    </row>
    <row r="24" spans="1:20" ht="15" x14ac:dyDescent="0.25">
      <c r="A24" s="33" t="s">
        <v>50</v>
      </c>
      <c r="B24" s="34" t="s">
        <v>52</v>
      </c>
      <c r="C24" s="35">
        <v>97197667</v>
      </c>
      <c r="D24" s="36"/>
      <c r="E24" s="36"/>
      <c r="F24" s="36"/>
      <c r="G24" s="36"/>
      <c r="H24" s="36"/>
      <c r="I24" s="36"/>
      <c r="J24" s="36"/>
      <c r="K24" s="36"/>
      <c r="L24" s="36">
        <v>0</v>
      </c>
      <c r="M24" s="36">
        <v>0</v>
      </c>
      <c r="N24" s="36">
        <f t="shared" si="5"/>
        <v>97197667</v>
      </c>
      <c r="O24" s="37"/>
      <c r="P24" s="38">
        <v>96232813</v>
      </c>
      <c r="Q24" s="103"/>
      <c r="R24" s="106"/>
    </row>
    <row r="25" spans="1:20" ht="15" x14ac:dyDescent="0.25">
      <c r="A25" s="33" t="s">
        <v>50</v>
      </c>
      <c r="B25" s="34" t="s">
        <v>53</v>
      </c>
      <c r="C25" s="35">
        <v>16995000</v>
      </c>
      <c r="D25" s="36"/>
      <c r="E25" s="36"/>
      <c r="F25" s="36"/>
      <c r="G25" s="36"/>
      <c r="H25" s="36"/>
      <c r="I25" s="36"/>
      <c r="J25" s="36"/>
      <c r="K25" s="36"/>
      <c r="L25" s="36">
        <v>0</v>
      </c>
      <c r="M25" s="36">
        <v>0</v>
      </c>
      <c r="N25" s="36">
        <f t="shared" si="5"/>
        <v>16995000</v>
      </c>
      <c r="O25" s="37"/>
      <c r="P25" s="38">
        <v>7000000</v>
      </c>
      <c r="Q25" s="103"/>
      <c r="R25" s="106"/>
    </row>
    <row r="26" spans="1:20" ht="15" x14ac:dyDescent="0.25">
      <c r="A26" s="33" t="s">
        <v>50</v>
      </c>
      <c r="B26" s="34" t="s">
        <v>54</v>
      </c>
      <c r="C26" s="35">
        <v>6509600</v>
      </c>
      <c r="D26" s="36"/>
      <c r="E26" s="36"/>
      <c r="F26" s="36"/>
      <c r="G26" s="36"/>
      <c r="H26" s="36"/>
      <c r="I26" s="36"/>
      <c r="J26" s="36"/>
      <c r="K26" s="36"/>
      <c r="L26" s="36">
        <v>0</v>
      </c>
      <c r="M26" s="36">
        <v>0</v>
      </c>
      <c r="N26" s="36">
        <f t="shared" si="5"/>
        <v>6509600</v>
      </c>
      <c r="O26" s="37"/>
      <c r="P26" s="38">
        <v>0</v>
      </c>
      <c r="Q26" s="104"/>
      <c r="R26" s="107"/>
    </row>
    <row r="27" spans="1:20" thickBot="1" x14ac:dyDescent="0.3">
      <c r="A27" s="3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P27" s="2"/>
    </row>
    <row r="28" spans="1:20" ht="16.5" thickBot="1" x14ac:dyDescent="0.3">
      <c r="A28" s="44" t="s">
        <v>55</v>
      </c>
      <c r="B28" s="17" t="s">
        <v>56</v>
      </c>
      <c r="C28" s="18">
        <f>C29+C35</f>
        <v>37367537320.162003</v>
      </c>
      <c r="D28" s="19">
        <f t="shared" ref="D28:N28" si="8">D29+D35</f>
        <v>0</v>
      </c>
      <c r="E28" s="19">
        <f t="shared" si="8"/>
        <v>-463757415</v>
      </c>
      <c r="F28" s="19">
        <f t="shared" si="8"/>
        <v>0</v>
      </c>
      <c r="G28" s="19">
        <f t="shared" si="8"/>
        <v>778000000</v>
      </c>
      <c r="H28" s="19">
        <f t="shared" si="8"/>
        <v>1381268384</v>
      </c>
      <c r="I28" s="19">
        <f t="shared" si="8"/>
        <v>235607336</v>
      </c>
      <c r="J28" s="19">
        <f t="shared" si="8"/>
        <v>1792382934</v>
      </c>
      <c r="K28" s="19">
        <f t="shared" si="8"/>
        <v>-470000000</v>
      </c>
      <c r="L28" s="19">
        <f t="shared" si="8"/>
        <v>491174000</v>
      </c>
      <c r="M28" s="19">
        <f t="shared" si="8"/>
        <v>1557000000.3333333</v>
      </c>
      <c r="N28" s="20">
        <f t="shared" si="8"/>
        <v>42669212559.495331</v>
      </c>
      <c r="O28" s="21"/>
      <c r="P28" s="22">
        <f>P29+P35</f>
        <v>41115370232</v>
      </c>
      <c r="Q28" s="102">
        <f>P28</f>
        <v>41115370232</v>
      </c>
      <c r="R28" s="108">
        <f>Q28/N28</f>
        <v>0.96358399336925316</v>
      </c>
    </row>
    <row r="29" spans="1:20" ht="16.5" x14ac:dyDescent="0.25">
      <c r="A29" s="42" t="s">
        <v>57</v>
      </c>
      <c r="B29" s="45" t="s">
        <v>28</v>
      </c>
      <c r="C29" s="46">
        <f>SUM(C30:C34)</f>
        <v>8990956336.1420002</v>
      </c>
      <c r="D29" s="47">
        <f t="shared" ref="D29:P29" si="9">SUM(D30:D34)</f>
        <v>0</v>
      </c>
      <c r="E29" s="47">
        <f t="shared" si="9"/>
        <v>88988645</v>
      </c>
      <c r="F29" s="47">
        <f t="shared" si="9"/>
        <v>0</v>
      </c>
      <c r="G29" s="47">
        <f>SUM(G30:G34)</f>
        <v>38900000</v>
      </c>
      <c r="H29" s="47">
        <f>SUM(H30:H34)</f>
        <v>221735517</v>
      </c>
      <c r="I29" s="47">
        <f t="shared" ref="I29:J29" si="10">SUM(I30:I34)</f>
        <v>101456558</v>
      </c>
      <c r="J29" s="47">
        <f t="shared" si="10"/>
        <v>109665861</v>
      </c>
      <c r="K29" s="47">
        <f t="shared" si="9"/>
        <v>-470000000</v>
      </c>
      <c r="L29" s="47">
        <f t="shared" si="9"/>
        <v>24558700</v>
      </c>
      <c r="M29" s="47">
        <f t="shared" si="9"/>
        <v>85000000</v>
      </c>
      <c r="N29" s="47">
        <f t="shared" si="9"/>
        <v>9191261617.1420002</v>
      </c>
      <c r="O29" s="27"/>
      <c r="P29" s="46">
        <f t="shared" si="9"/>
        <v>9081029746</v>
      </c>
      <c r="Q29" s="103"/>
      <c r="R29" s="109"/>
      <c r="S29" s="28"/>
      <c r="T29" s="27"/>
    </row>
    <row r="30" spans="1:20" ht="15" x14ac:dyDescent="0.25">
      <c r="A30" s="33" t="s">
        <v>58</v>
      </c>
      <c r="B30" s="34" t="s">
        <v>59</v>
      </c>
      <c r="C30" s="35">
        <v>915026013.10000002</v>
      </c>
      <c r="D30" s="36"/>
      <c r="E30" s="36"/>
      <c r="F30" s="36"/>
      <c r="G30" s="36"/>
      <c r="H30" s="36"/>
      <c r="I30" s="36"/>
      <c r="J30" s="36">
        <f>[1]RESUM!L47</f>
        <v>52000000</v>
      </c>
      <c r="K30" s="36">
        <f>[1]RESUM!M47</f>
        <v>0</v>
      </c>
      <c r="L30" s="36">
        <v>0</v>
      </c>
      <c r="M30" s="36">
        <v>0</v>
      </c>
      <c r="N30" s="36">
        <f t="shared" ref="N30:N39" si="11">SUM(C30:M30)</f>
        <v>967026013.10000002</v>
      </c>
      <c r="O30" s="37"/>
      <c r="P30" s="38">
        <v>966451878</v>
      </c>
      <c r="Q30" s="103"/>
      <c r="R30" s="109"/>
      <c r="S30" s="28"/>
    </row>
    <row r="31" spans="1:20" ht="15" x14ac:dyDescent="0.25">
      <c r="A31" s="33" t="s">
        <v>60</v>
      </c>
      <c r="B31" s="48" t="s">
        <v>61</v>
      </c>
      <c r="C31" s="35">
        <v>2646125619.1199999</v>
      </c>
      <c r="D31" s="36"/>
      <c r="E31" s="36"/>
      <c r="F31" s="36"/>
      <c r="G31" s="36"/>
      <c r="H31" s="36"/>
      <c r="I31" s="36"/>
      <c r="J31" s="36">
        <f>[1]RESUM!L42</f>
        <v>0</v>
      </c>
      <c r="K31" s="36">
        <f>[1]RESUM!M42</f>
        <v>-270000000</v>
      </c>
      <c r="L31" s="36">
        <v>0</v>
      </c>
      <c r="M31" s="36">
        <v>0</v>
      </c>
      <c r="N31" s="36">
        <f t="shared" si="11"/>
        <v>2376125619.1199999</v>
      </c>
      <c r="O31" s="37"/>
      <c r="P31" s="38">
        <v>2362765152</v>
      </c>
      <c r="Q31" s="103"/>
      <c r="R31" s="109"/>
    </row>
    <row r="32" spans="1:20" x14ac:dyDescent="0.25">
      <c r="A32" s="33" t="s">
        <v>62</v>
      </c>
      <c r="B32" s="34" t="s">
        <v>63</v>
      </c>
      <c r="C32" s="35">
        <v>3675099036.9219999</v>
      </c>
      <c r="D32" s="36"/>
      <c r="E32" s="36"/>
      <c r="F32" s="36"/>
      <c r="G32" s="36"/>
      <c r="H32" s="36">
        <f>[1]RESUM!J44</f>
        <v>221735517</v>
      </c>
      <c r="I32" s="36"/>
      <c r="J32" s="36">
        <f>[1]RESUM!L44</f>
        <v>7575489</v>
      </c>
      <c r="K32" s="49">
        <f>[1]RESUM!M44</f>
        <v>-200000000</v>
      </c>
      <c r="L32" s="36">
        <v>0</v>
      </c>
      <c r="M32" s="36">
        <v>0</v>
      </c>
      <c r="N32" s="36">
        <f t="shared" si="11"/>
        <v>3704410042.9219999</v>
      </c>
      <c r="O32" s="37"/>
      <c r="P32" s="38">
        <v>3696981642</v>
      </c>
      <c r="Q32" s="103"/>
      <c r="R32" s="109"/>
      <c r="S32" s="14" t="s">
        <v>64</v>
      </c>
      <c r="T32" s="15">
        <f>R28</f>
        <v>0.96358399336925316</v>
      </c>
    </row>
    <row r="33" spans="1:20" ht="15" x14ac:dyDescent="0.25">
      <c r="A33" s="33" t="s">
        <v>65</v>
      </c>
      <c r="B33" s="34" t="s">
        <v>66</v>
      </c>
      <c r="C33" s="35">
        <v>100611723</v>
      </c>
      <c r="D33" s="36"/>
      <c r="E33" s="36"/>
      <c r="F33" s="36"/>
      <c r="G33" s="36"/>
      <c r="H33" s="36"/>
      <c r="I33" s="36"/>
      <c r="J33" s="36"/>
      <c r="K33" s="36"/>
      <c r="L33" s="36">
        <v>0</v>
      </c>
      <c r="M33" s="36">
        <v>0</v>
      </c>
      <c r="N33" s="36">
        <f t="shared" si="11"/>
        <v>100611723</v>
      </c>
      <c r="O33" s="37"/>
      <c r="P33" s="38">
        <v>99898000</v>
      </c>
      <c r="Q33" s="103"/>
      <c r="R33" s="109"/>
    </row>
    <row r="34" spans="1:20" ht="15" x14ac:dyDescent="0.25">
      <c r="A34" s="33" t="s">
        <v>67</v>
      </c>
      <c r="B34" s="34" t="s">
        <v>68</v>
      </c>
      <c r="C34" s="35">
        <v>1654093944</v>
      </c>
      <c r="D34" s="36"/>
      <c r="E34" s="36">
        <f>[1]RESUM!G22</f>
        <v>88988645</v>
      </c>
      <c r="F34" s="36"/>
      <c r="G34" s="36">
        <f>[1]RESUM!I22</f>
        <v>38900000</v>
      </c>
      <c r="H34" s="36">
        <f>[1]RESUM!J22</f>
        <v>0</v>
      </c>
      <c r="I34" s="36">
        <f>[1]RESUM!K22</f>
        <v>101456558</v>
      </c>
      <c r="J34" s="36">
        <f>[1]RESUM!L22</f>
        <v>50090372</v>
      </c>
      <c r="K34" s="36"/>
      <c r="L34" s="36">
        <v>24558700</v>
      </c>
      <c r="M34" s="36">
        <f>85000000</f>
        <v>85000000</v>
      </c>
      <c r="N34" s="36">
        <f t="shared" si="11"/>
        <v>2043088219</v>
      </c>
      <c r="O34" s="37"/>
      <c r="P34" s="38">
        <v>1954933074</v>
      </c>
      <c r="Q34" s="103"/>
      <c r="R34" s="109"/>
    </row>
    <row r="35" spans="1:20" ht="16.5" x14ac:dyDescent="0.25">
      <c r="A35" s="30" t="s">
        <v>69</v>
      </c>
      <c r="B35" s="45" t="s">
        <v>70</v>
      </c>
      <c r="C35" s="31">
        <f>SUM(C36:C39)</f>
        <v>28376580984.02</v>
      </c>
      <c r="D35" s="32">
        <f t="shared" ref="D35:P35" si="12">SUM(D36:D39)</f>
        <v>0</v>
      </c>
      <c r="E35" s="32">
        <f t="shared" si="12"/>
        <v>-552746060</v>
      </c>
      <c r="F35" s="32">
        <f>SUM(F36:F39)</f>
        <v>0</v>
      </c>
      <c r="G35" s="32">
        <f>SUM(G36:G39)</f>
        <v>739100000</v>
      </c>
      <c r="H35" s="32">
        <f>SUM(H36:H39)</f>
        <v>1159532867</v>
      </c>
      <c r="I35" s="32">
        <f t="shared" ref="I35:J35" si="13">SUM(I36:I39)</f>
        <v>134150778</v>
      </c>
      <c r="J35" s="32">
        <f t="shared" si="13"/>
        <v>1682717073</v>
      </c>
      <c r="K35" s="32">
        <f t="shared" si="12"/>
        <v>0</v>
      </c>
      <c r="L35" s="32">
        <f t="shared" si="12"/>
        <v>466615300</v>
      </c>
      <c r="M35" s="32">
        <f t="shared" si="12"/>
        <v>1472000000.3333333</v>
      </c>
      <c r="N35" s="32">
        <f t="shared" si="12"/>
        <v>33477950942.353333</v>
      </c>
      <c r="O35" s="27"/>
      <c r="P35" s="31">
        <f t="shared" si="12"/>
        <v>32034340486</v>
      </c>
      <c r="Q35" s="103"/>
      <c r="R35" s="109"/>
    </row>
    <row r="36" spans="1:20" ht="21.75" customHeight="1" x14ac:dyDescent="0.25">
      <c r="A36" s="33" t="s">
        <v>71</v>
      </c>
      <c r="B36" s="34" t="s">
        <v>72</v>
      </c>
      <c r="C36" s="35">
        <v>16987441543.84</v>
      </c>
      <c r="D36" s="36"/>
      <c r="E36" s="36">
        <f>[1]RESUM!G14</f>
        <v>-20895482</v>
      </c>
      <c r="F36" s="36"/>
      <c r="G36" s="36"/>
      <c r="H36" s="43">
        <f>[1]RESUM!J14</f>
        <v>1159532867</v>
      </c>
      <c r="I36" s="36">
        <v>134150778</v>
      </c>
      <c r="J36" s="36">
        <f>[1]RESUM!L14</f>
        <v>731000000</v>
      </c>
      <c r="K36" s="36">
        <f>[1]RESUM!M14</f>
        <v>0</v>
      </c>
      <c r="L36" s="36">
        <v>272175000</v>
      </c>
      <c r="M36" s="36">
        <v>0</v>
      </c>
      <c r="N36" s="36">
        <f t="shared" si="11"/>
        <v>19263404706.84</v>
      </c>
      <c r="O36" s="37"/>
      <c r="P36" s="38">
        <v>18247046592</v>
      </c>
      <c r="Q36" s="103"/>
      <c r="R36" s="109"/>
    </row>
    <row r="37" spans="1:20" ht="15" x14ac:dyDescent="0.25">
      <c r="A37" s="33" t="s">
        <v>73</v>
      </c>
      <c r="B37" s="34" t="s">
        <v>74</v>
      </c>
      <c r="C37" s="35">
        <v>95495337</v>
      </c>
      <c r="D37" s="36"/>
      <c r="E37" s="36"/>
      <c r="F37" s="36"/>
      <c r="G37" s="36"/>
      <c r="H37" s="43"/>
      <c r="I37" s="43"/>
      <c r="J37" s="43"/>
      <c r="K37" s="43"/>
      <c r="L37" s="43">
        <v>0</v>
      </c>
      <c r="M37" s="43">
        <v>0</v>
      </c>
      <c r="N37" s="36">
        <f t="shared" si="11"/>
        <v>95495337</v>
      </c>
      <c r="O37" s="37"/>
      <c r="P37" s="38">
        <v>95495337</v>
      </c>
      <c r="Q37" s="103"/>
      <c r="R37" s="109"/>
    </row>
    <row r="38" spans="1:20" ht="15" x14ac:dyDescent="0.25">
      <c r="A38" s="33" t="s">
        <v>73</v>
      </c>
      <c r="B38" s="34" t="s">
        <v>75</v>
      </c>
      <c r="C38" s="35">
        <v>1120271614.1800001</v>
      </c>
      <c r="D38" s="36"/>
      <c r="E38" s="36"/>
      <c r="F38" s="36"/>
      <c r="G38" s="36">
        <f>[1]RESUM!I16</f>
        <v>584000000</v>
      </c>
      <c r="H38" s="43"/>
      <c r="I38" s="43"/>
      <c r="J38" s="43">
        <f>[1]RESUM!L16</f>
        <v>951717073</v>
      </c>
      <c r="K38" s="43"/>
      <c r="L38" s="43">
        <v>194440300</v>
      </c>
      <c r="M38" s="43">
        <v>0</v>
      </c>
      <c r="N38" s="36">
        <f t="shared" si="11"/>
        <v>2850428987.1800003</v>
      </c>
      <c r="O38" s="37"/>
      <c r="P38" s="38">
        <f>2544705649-P37</f>
        <v>2449210312</v>
      </c>
      <c r="Q38" s="103"/>
      <c r="R38" s="109"/>
    </row>
    <row r="39" spans="1:20" x14ac:dyDescent="0.25">
      <c r="A39" s="33" t="s">
        <v>76</v>
      </c>
      <c r="B39" s="34" t="s">
        <v>77</v>
      </c>
      <c r="C39" s="35">
        <v>10173372489</v>
      </c>
      <c r="D39" s="36"/>
      <c r="E39" s="36">
        <f>[1]RESUM!G48</f>
        <v>-531850578</v>
      </c>
      <c r="F39" s="36"/>
      <c r="G39" s="50">
        <f>[1]RESUM!I48</f>
        <v>155100000</v>
      </c>
      <c r="H39" s="43"/>
      <c r="I39" s="43"/>
      <c r="J39" s="43"/>
      <c r="K39" s="43"/>
      <c r="L39" s="43">
        <v>0</v>
      </c>
      <c r="M39" s="43">
        <v>1472000000.3333333</v>
      </c>
      <c r="N39" s="36">
        <f t="shared" si="11"/>
        <v>11268621911.333334</v>
      </c>
      <c r="O39" s="37"/>
      <c r="P39" s="38">
        <v>11242588245</v>
      </c>
      <c r="Q39" s="104"/>
      <c r="R39" s="110"/>
    </row>
    <row r="40" spans="1:20" ht="16.5" thickBot="1" x14ac:dyDescent="0.3">
      <c r="A40" s="51"/>
      <c r="B40" s="52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  <c r="P40" s="56"/>
      <c r="Q40" s="57"/>
      <c r="R40" s="58"/>
    </row>
    <row r="41" spans="1:20" ht="16.5" thickBot="1" x14ac:dyDescent="0.3">
      <c r="A41" s="44" t="s">
        <v>78</v>
      </c>
      <c r="B41" s="17" t="s">
        <v>79</v>
      </c>
      <c r="C41" s="18">
        <f t="shared" ref="C41:N41" si="14">C42</f>
        <v>0</v>
      </c>
      <c r="D41" s="59">
        <f t="shared" si="14"/>
        <v>1779772897</v>
      </c>
      <c r="E41" s="59">
        <f t="shared" si="14"/>
        <v>0</v>
      </c>
      <c r="F41" s="59">
        <f t="shared" si="14"/>
        <v>0</v>
      </c>
      <c r="G41" s="59">
        <f t="shared" si="14"/>
        <v>0</v>
      </c>
      <c r="H41" s="59">
        <f t="shared" si="14"/>
        <v>0</v>
      </c>
      <c r="I41" s="59">
        <f t="shared" si="14"/>
        <v>0</v>
      </c>
      <c r="J41" s="59">
        <f t="shared" si="14"/>
        <v>0</v>
      </c>
      <c r="K41" s="59">
        <f t="shared" si="14"/>
        <v>0</v>
      </c>
      <c r="L41" s="59">
        <f t="shared" si="14"/>
        <v>0</v>
      </c>
      <c r="M41" s="59">
        <f t="shared" si="14"/>
        <v>0</v>
      </c>
      <c r="N41" s="20">
        <f t="shared" si="14"/>
        <v>1779772897</v>
      </c>
      <c r="P41" s="22">
        <f>P42</f>
        <v>1776267215</v>
      </c>
      <c r="Q41" s="21"/>
      <c r="R41" s="21"/>
      <c r="S41" s="21"/>
      <c r="T41" s="21"/>
    </row>
    <row r="42" spans="1:20" thickBot="1" x14ac:dyDescent="0.3">
      <c r="A42" s="60" t="s">
        <v>80</v>
      </c>
      <c r="B42" s="61" t="s">
        <v>81</v>
      </c>
      <c r="C42" s="62">
        <v>0</v>
      </c>
      <c r="D42" s="63">
        <f>[1]RESUM!F50</f>
        <v>1779772897</v>
      </c>
      <c r="E42" s="63">
        <f>[1]RESUM!G50</f>
        <v>0</v>
      </c>
      <c r="F42" s="63">
        <f>[1]RESUM!H50</f>
        <v>0</v>
      </c>
      <c r="G42" s="63">
        <f>[1]RESUM!H50</f>
        <v>0</v>
      </c>
      <c r="H42" s="63">
        <f>[1]RESUM!I50</f>
        <v>0</v>
      </c>
      <c r="I42" s="63">
        <f>[1]RESUM!J50</f>
        <v>0</v>
      </c>
      <c r="J42" s="63">
        <f>[1]RESUM!K50</f>
        <v>0</v>
      </c>
      <c r="K42" s="63">
        <f>[1]RESUM!M50</f>
        <v>0</v>
      </c>
      <c r="L42" s="63">
        <f>[1]RESUM!M50</f>
        <v>0</v>
      </c>
      <c r="M42" s="63">
        <f>[1]RESUM!O50</f>
        <v>0</v>
      </c>
      <c r="N42" s="36">
        <f>SUM(C42:K42)</f>
        <v>1779772897</v>
      </c>
      <c r="O42" s="37"/>
      <c r="P42" s="64">
        <v>1776267215</v>
      </c>
      <c r="Q42" s="65">
        <f>P42</f>
        <v>1776267215</v>
      </c>
      <c r="R42" s="66">
        <f>P42/N42</f>
        <v>0.99803026441974185</v>
      </c>
      <c r="S42" s="14" t="s">
        <v>82</v>
      </c>
      <c r="T42" s="15">
        <f>R42</f>
        <v>0.99803026441974185</v>
      </c>
    </row>
    <row r="43" spans="1:20" ht="18.75" thickBot="1" x14ac:dyDescent="0.3">
      <c r="B43" s="67" t="s">
        <v>83</v>
      </c>
      <c r="C43" s="68">
        <f>C6</f>
        <v>47497488510.562004</v>
      </c>
      <c r="D43" s="69">
        <f t="shared" ref="D43:N43" si="15">D6</f>
        <v>1779772897</v>
      </c>
      <c r="E43" s="69">
        <f t="shared" si="15"/>
        <v>-463757415</v>
      </c>
      <c r="F43" s="69">
        <f t="shared" si="15"/>
        <v>-313146143</v>
      </c>
      <c r="G43" s="69">
        <f t="shared" si="15"/>
        <v>778000000</v>
      </c>
      <c r="H43" s="69">
        <f t="shared" si="15"/>
        <v>1381268384</v>
      </c>
      <c r="I43" s="69">
        <f t="shared" si="15"/>
        <v>389038336</v>
      </c>
      <c r="J43" s="69">
        <f t="shared" si="15"/>
        <v>1769651934</v>
      </c>
      <c r="K43" s="69">
        <f t="shared" si="15"/>
        <v>-523700000</v>
      </c>
      <c r="L43" s="69">
        <f t="shared" si="15"/>
        <v>491174000</v>
      </c>
      <c r="M43" s="69">
        <f t="shared" si="15"/>
        <v>1700000000.3333333</v>
      </c>
      <c r="N43" s="70">
        <f t="shared" si="15"/>
        <v>54485790503.895332</v>
      </c>
      <c r="P43" s="71">
        <f t="shared" ref="P43" si="16">P6</f>
        <v>52567722665</v>
      </c>
      <c r="R43" s="13">
        <f>R6</f>
        <v>0.96479691638578313</v>
      </c>
    </row>
    <row r="44" spans="1:20" ht="15" x14ac:dyDescent="0.25">
      <c r="A44" s="72"/>
      <c r="B44" s="73"/>
      <c r="C44" s="74" t="s">
        <v>84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4">
        <f>N43/C43-1</f>
        <v>0.14712992649662615</v>
      </c>
      <c r="O44" s="76"/>
      <c r="P44" s="72"/>
      <c r="Q44" s="76"/>
      <c r="R44" s="76"/>
      <c r="S44" s="21"/>
      <c r="T44" s="76"/>
    </row>
    <row r="45" spans="1:20" ht="15" x14ac:dyDescent="0.25">
      <c r="A45" s="72"/>
      <c r="B45" s="73"/>
      <c r="C45" s="77"/>
      <c r="D45" s="78"/>
      <c r="E45" s="72"/>
      <c r="F45" s="78"/>
      <c r="G45" s="78"/>
      <c r="H45" s="78"/>
      <c r="I45" s="78"/>
      <c r="J45" s="78"/>
      <c r="K45" s="78"/>
      <c r="L45" s="78"/>
      <c r="M45" s="78"/>
      <c r="N45" s="79">
        <f>N43-C43</f>
        <v>6988301993.3333282</v>
      </c>
      <c r="O45" s="76"/>
      <c r="P45" s="72"/>
      <c r="Q45" s="76"/>
      <c r="R45" s="76"/>
      <c r="S45" s="21"/>
      <c r="T45" s="76"/>
    </row>
    <row r="46" spans="1:20" ht="15" x14ac:dyDescent="0.25">
      <c r="A46" s="72"/>
      <c r="B46" s="73"/>
      <c r="C46" s="77"/>
      <c r="D46" s="78"/>
      <c r="E46" s="78">
        <v>-88988645</v>
      </c>
      <c r="F46" s="78"/>
      <c r="G46" s="78"/>
      <c r="H46" s="78"/>
      <c r="I46" s="78"/>
      <c r="J46" s="78"/>
      <c r="K46" s="78"/>
      <c r="L46" s="78"/>
      <c r="M46" s="78"/>
      <c r="N46" s="80"/>
      <c r="O46" s="76"/>
      <c r="P46" s="72"/>
      <c r="Q46" s="76"/>
      <c r="R46" s="76"/>
      <c r="S46" s="21"/>
      <c r="T46" s="76"/>
    </row>
    <row r="47" spans="1:20" s="90" customFormat="1" ht="12" x14ac:dyDescent="0.2">
      <c r="A47" s="89"/>
      <c r="B47" s="86"/>
      <c r="C47" s="87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5"/>
      <c r="O47" s="2"/>
      <c r="P47" s="85"/>
      <c r="Q47" s="2"/>
      <c r="R47" s="2"/>
      <c r="S47" s="3"/>
      <c r="T47" s="4"/>
    </row>
    <row r="48" spans="1:20" s="95" customFormat="1" ht="13.5" x14ac:dyDescent="0.2">
      <c r="A48" s="91"/>
      <c r="B48" s="92"/>
      <c r="C48" s="93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1"/>
      <c r="O48" s="2"/>
      <c r="P48" s="91"/>
      <c r="Q48" s="2"/>
      <c r="R48" s="2"/>
      <c r="S48" s="3"/>
      <c r="T48" s="4"/>
    </row>
  </sheetData>
  <mergeCells count="28">
    <mergeCell ref="S1:T1"/>
    <mergeCell ref="S2:T2"/>
    <mergeCell ref="S3:T3"/>
    <mergeCell ref="Q1:R1"/>
    <mergeCell ref="Q2:R2"/>
    <mergeCell ref="Q3:R3"/>
    <mergeCell ref="Q7:Q26"/>
    <mergeCell ref="R7:R26"/>
    <mergeCell ref="Q28:Q39"/>
    <mergeCell ref="R28:R39"/>
    <mergeCell ref="G4:G5"/>
    <mergeCell ref="H4:H5"/>
    <mergeCell ref="I4:I5"/>
    <mergeCell ref="J4:J5"/>
    <mergeCell ref="K4:K5"/>
    <mergeCell ref="L4:L5"/>
    <mergeCell ref="M4:M5"/>
    <mergeCell ref="N4:N5"/>
    <mergeCell ref="P4:P5"/>
    <mergeCell ref="A4:A5"/>
    <mergeCell ref="B4:B5"/>
    <mergeCell ref="C4:C5"/>
    <mergeCell ref="D4:D5"/>
    <mergeCell ref="E4:E5"/>
    <mergeCell ref="F4:F5"/>
    <mergeCell ref="A1:C3"/>
    <mergeCell ref="D1:P2"/>
    <mergeCell ref="D3:P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 avance y seguim.2022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 1</dc:creator>
  <cp:lastModifiedBy>Calidad 6</cp:lastModifiedBy>
  <dcterms:created xsi:type="dcterms:W3CDTF">2023-01-26T11:46:40Z</dcterms:created>
  <dcterms:modified xsi:type="dcterms:W3CDTF">2023-02-01T19:19:00Z</dcterms:modified>
</cp:coreProperties>
</file>